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t="inlineStr">
        <is>
          <t>99113</t>
        </is>
      </c>
      <c r="B5" t="n">
        <v>0</v>
      </c>
      <c r="C5" t="inlineStr">
        <is>
          <t>Rýma a nachlazení 100ml ks</t>
        </is>
      </c>
      <c r="F5" t="inlineStr">
        <is>
          <t>8594056690398</t>
        </is>
      </c>
      <c r="G5" t="n">
        <v>78</v>
      </c>
      <c r="H5">
        <f>G5 * B5</f>
        <v/>
      </c>
      <c r="I5" t="n">
        <v>21</v>
      </c>
      <c r="J5">
        <f>94.38 * B5</f>
        <v/>
      </c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78</v>
      </c>
      <c r="H6">
        <f>G6 * B6</f>
        <v/>
      </c>
      <c r="I6" t="n">
        <v>21</v>
      </c>
      <c r="J6">
        <f>94.38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78</v>
      </c>
      <c r="H7">
        <f>G7 * B7</f>
        <v/>
      </c>
      <c r="I7" t="n">
        <v>21</v>
      </c>
      <c r="J7">
        <f>94.38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78</v>
      </c>
      <c r="H8">
        <f>G8 * B8</f>
        <v/>
      </c>
      <c r="I8" t="n">
        <v>21</v>
      </c>
      <c r="J8">
        <f>94.38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78</v>
      </c>
      <c r="H9">
        <f>G9 * B9</f>
        <v/>
      </c>
      <c r="I9" t="n">
        <v>21</v>
      </c>
      <c r="J9">
        <f>94.38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78</v>
      </c>
      <c r="H10">
        <f>G10 * B10</f>
        <v/>
      </c>
      <c r="I10" t="n">
        <v>21</v>
      </c>
      <c r="J10">
        <f>94.38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78</v>
      </c>
      <c r="H11">
        <f>G11 * B11</f>
        <v/>
      </c>
      <c r="I11" t="n">
        <v>21</v>
      </c>
      <c r="J11">
        <f>94.38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78</v>
      </c>
      <c r="H12">
        <f>G12 * B12</f>
        <v/>
      </c>
      <c r="I12" t="n">
        <v>21</v>
      </c>
      <c r="J12">
        <f>94.38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78</v>
      </c>
      <c r="H13">
        <f>G13 * B13</f>
        <v/>
      </c>
      <c r="I13" t="n">
        <v>21</v>
      </c>
      <c r="J13">
        <f>94.38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78</v>
      </c>
      <c r="H14">
        <f>G14 * B14</f>
        <v/>
      </c>
      <c r="I14" t="n">
        <v>21</v>
      </c>
      <c r="J14">
        <f>94.38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78</v>
      </c>
      <c r="H15">
        <f>G15 * B15</f>
        <v/>
      </c>
      <c r="I15" t="n">
        <v>21</v>
      </c>
      <c r="J15">
        <f>94.38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78</v>
      </c>
      <c r="H16">
        <f>G16 * B16</f>
        <v/>
      </c>
      <c r="I16" t="n">
        <v>21</v>
      </c>
      <c r="J16">
        <f>94.38 * B16</f>
        <v/>
      </c>
    </row>
    <row r="17" ht="12.8" customHeight="1" s="26">
      <c r="A17" t="inlineStr">
        <is>
          <t>99125</t>
        </is>
      </c>
      <c r="B17" t="n">
        <v>0</v>
      </c>
      <c r="C17" t="inlineStr">
        <is>
          <t>Jaterní 100ml ks</t>
        </is>
      </c>
      <c r="F17" t="inlineStr">
        <is>
          <t>8594056690510</t>
        </is>
      </c>
      <c r="G17" t="n">
        <v>78</v>
      </c>
      <c r="H17">
        <f>G17 * B17</f>
        <v/>
      </c>
      <c r="I17" t="n">
        <v>21</v>
      </c>
      <c r="J17">
        <f>94.38 * B17</f>
        <v/>
      </c>
    </row>
    <row r="18" ht="12.8" customHeight="1" s="26">
      <c r="A18" t="inlineStr">
        <is>
          <t>99126</t>
        </is>
      </c>
      <c r="B18" t="n">
        <v>0</v>
      </c>
      <c r="C18" t="inlineStr">
        <is>
          <t>Protistresová 100ml ks</t>
        </is>
      </c>
      <c r="F18" t="inlineStr">
        <is>
          <t>8594056690527</t>
        </is>
      </c>
      <c r="G18" t="n">
        <v>78</v>
      </c>
      <c r="H18">
        <f>G18 * B18</f>
        <v/>
      </c>
      <c r="I18" t="n">
        <v>21</v>
      </c>
      <c r="J18">
        <f>94.38 * B18</f>
        <v/>
      </c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78</v>
      </c>
      <c r="H19">
        <f>G19 * B19</f>
        <v/>
      </c>
      <c r="I19" t="n">
        <v>21</v>
      </c>
      <c r="J19">
        <f>94.38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78</v>
      </c>
      <c r="H20">
        <f>G20 * B20</f>
        <v/>
      </c>
      <c r="I20" t="n">
        <v>21</v>
      </c>
      <c r="J20">
        <f>94.38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78</v>
      </c>
      <c r="H21">
        <f>G21 * B21</f>
        <v/>
      </c>
      <c r="I21" t="n">
        <v>21</v>
      </c>
      <c r="J21">
        <f>94.38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78</v>
      </c>
      <c r="H22">
        <f>G22 * B22</f>
        <v/>
      </c>
      <c r="I22" t="n">
        <v>21</v>
      </c>
      <c r="J22">
        <f>94.38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78</v>
      </c>
      <c r="H23">
        <f>G23 * B23</f>
        <v/>
      </c>
      <c r="I23" t="n">
        <v>21</v>
      </c>
      <c r="J23">
        <f>94.38 * B23</f>
        <v/>
      </c>
    </row>
    <row r="24" ht="12.8" customHeight="1" s="26">
      <c r="A24" s="49" t="inlineStr">
        <is>
          <t>99132</t>
        </is>
      </c>
      <c r="B24" s="49" t="inlineStr">
        <is>
          <t>-</t>
        </is>
      </c>
      <c r="C24" s="49" t="inlineStr">
        <is>
          <t>Ledviny - močové cesty 100ml ks</t>
        </is>
      </c>
      <c r="D24" s="49" t="n"/>
      <c r="E24" s="49" t="n"/>
      <c r="F24" s="49" t="inlineStr">
        <is>
          <t>8594056691289</t>
        </is>
      </c>
      <c r="G24" s="49" t="n">
        <v>78</v>
      </c>
      <c r="H24" s="49" t="n"/>
      <c r="I24" s="49" t="n">
        <v>21</v>
      </c>
      <c r="J24" s="49" t="n"/>
      <c r="K24" s="49" t="n"/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30</v>
      </c>
      <c r="H26">
        <f>G26 * B26</f>
        <v/>
      </c>
      <c r="I26" t="n">
        <v>12</v>
      </c>
      <c r="J26">
        <f>33.6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30</v>
      </c>
      <c r="H27">
        <f>G27 * B27</f>
        <v/>
      </c>
      <c r="I27" t="n">
        <v>12</v>
      </c>
      <c r="J27">
        <f>33.6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30</v>
      </c>
      <c r="H28">
        <f>G28 * B28</f>
        <v/>
      </c>
      <c r="I28" t="n">
        <v>12</v>
      </c>
      <c r="J28">
        <f>33.6 * B28</f>
        <v/>
      </c>
    </row>
    <row r="29" ht="12.8" customHeight="1" s="26">
      <c r="A29" t="inlineStr">
        <is>
          <t>98104</t>
        </is>
      </c>
      <c r="B29" t="n">
        <v>0</v>
      </c>
      <c r="C29" t="inlineStr">
        <is>
          <t>Cikorka s ostropestřcem 100g(20x5g) ks</t>
        </is>
      </c>
      <c r="F29" t="inlineStr">
        <is>
          <t>8594056691074</t>
        </is>
      </c>
      <c r="G29" t="n">
        <v>30</v>
      </c>
      <c r="H29">
        <f>G29 * B29</f>
        <v/>
      </c>
      <c r="I29" t="n">
        <v>12</v>
      </c>
      <c r="J29">
        <f>33.6 * B29</f>
        <v/>
      </c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69</v>
      </c>
      <c r="H31">
        <f>G31 * B31</f>
        <v/>
      </c>
      <c r="I31" t="n">
        <v>12</v>
      </c>
      <c r="J31">
        <f>77.28 * B31</f>
        <v/>
      </c>
    </row>
    <row r="32" ht="12.8" customHeight="1" s="26">
      <c r="A32" s="49" t="inlineStr">
        <is>
          <t>99805</t>
        </is>
      </c>
      <c r="B32" s="49" t="inlineStr">
        <is>
          <t>-</t>
        </is>
      </c>
      <c r="C32" s="49" t="inlineStr">
        <is>
          <t>Psyllium 98% čistota přírodní vláknina 200g ks</t>
        </is>
      </c>
      <c r="D32" s="49" t="n"/>
      <c r="E32" s="49" t="n"/>
      <c r="F32" s="49" t="inlineStr">
        <is>
          <t>8594056691029</t>
        </is>
      </c>
      <c r="G32" s="49" t="n">
        <v>95</v>
      </c>
      <c r="H32" s="49" t="n"/>
      <c r="I32" s="49" t="n">
        <v>12</v>
      </c>
      <c r="J32" s="49" t="n"/>
      <c r="K32" s="49" t="n"/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72</v>
      </c>
      <c r="H33" s="49" t="n"/>
      <c r="I33" s="49" t="n">
        <v>12</v>
      </c>
      <c r="J33" s="49" t="n"/>
      <c r="K33" s="49" t="n"/>
    </row>
    <row r="34" ht="12.8" customHeight="1" s="26">
      <c r="A34" s="49" t="inlineStr">
        <is>
          <t>99814</t>
        </is>
      </c>
      <c r="B34" s="49" t="inlineStr">
        <is>
          <t>-</t>
        </is>
      </c>
      <c r="C34" s="49" t="inlineStr">
        <is>
          <t>Psyllium cherry 100g 98% čistota ks</t>
        </is>
      </c>
      <c r="D34" s="49" t="n"/>
      <c r="E34" s="49" t="n"/>
      <c r="F34" s="49" t="inlineStr">
        <is>
          <t>8594056696253</t>
        </is>
      </c>
      <c r="G34" s="49" t="n">
        <v>72</v>
      </c>
      <c r="H34" s="49" t="n"/>
      <c r="I34" s="49" t="n">
        <v>12</v>
      </c>
      <c r="J34" s="49" t="n"/>
      <c r="K34" s="49" t="n"/>
    </row>
    <row r="35" ht="12.8" customHeight="1" s="26">
      <c r="A35" s="49" t="inlineStr">
        <is>
          <t>99815</t>
        </is>
      </c>
      <c r="B35" s="49" t="inlineStr">
        <is>
          <t>-</t>
        </is>
      </c>
      <c r="C35" s="49" t="inlineStr">
        <is>
          <t>Psyllium Ice tea lemon 100g 98% čistota ks</t>
        </is>
      </c>
      <c r="D35" s="49" t="n"/>
      <c r="E35" s="49" t="n"/>
      <c r="F35" s="49" t="inlineStr">
        <is>
          <t>8594056696260</t>
        </is>
      </c>
      <c r="G35" s="49" t="n">
        <v>72</v>
      </c>
      <c r="H35" s="49" t="n"/>
      <c r="I35" s="49" t="n">
        <v>12</v>
      </c>
      <c r="J35" s="49" t="n"/>
      <c r="K35" s="49" t="n"/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25</v>
      </c>
      <c r="H37">
        <f>G37 * B37</f>
        <v/>
      </c>
      <c r="I37" t="n">
        <v>12</v>
      </c>
      <c r="J37">
        <f>28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49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17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39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32</v>
      </c>
      <c r="H41">
        <f>G41 * B41</f>
        <v/>
      </c>
      <c r="I41" t="n">
        <v>12</v>
      </c>
      <c r="J41">
        <f>35.84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39</v>
      </c>
      <c r="H42">
        <f>G42 * B42</f>
        <v/>
      </c>
      <c r="I42" t="n">
        <v>12</v>
      </c>
      <c r="J42">
        <f>43.68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350</v>
      </c>
      <c r="H44">
        <f>G44 * B44</f>
        <v/>
      </c>
      <c r="I44" t="n">
        <v>12</v>
      </c>
      <c r="J44">
        <f>392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588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658</v>
      </c>
      <c r="H46">
        <f>G46 * B46</f>
        <v/>
      </c>
      <c r="I46" t="n">
        <v>12</v>
      </c>
      <c r="J46">
        <f>736.96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1022</v>
      </c>
      <c r="H47">
        <f>G47 * B47</f>
        <v/>
      </c>
      <c r="I47" t="n">
        <v>12</v>
      </c>
      <c r="J47">
        <f>1144.64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1022</v>
      </c>
      <c r="H48">
        <f>G48 * B48</f>
        <v/>
      </c>
      <c r="I48" t="n">
        <v>12</v>
      </c>
      <c r="J48">
        <f>1144.64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616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280</v>
      </c>
      <c r="H50">
        <f>G50 * B50</f>
        <v/>
      </c>
      <c r="I50" t="n">
        <v>12</v>
      </c>
      <c r="J50">
        <f>313.6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2128</v>
      </c>
      <c r="H51">
        <f>G51 * B51</f>
        <v/>
      </c>
      <c r="I51" t="n">
        <v>12</v>
      </c>
      <c r="J51">
        <f>2383.36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2128</v>
      </c>
      <c r="H52">
        <f>G52 * B52</f>
        <v/>
      </c>
      <c r="I52" t="n">
        <v>12</v>
      </c>
      <c r="J52">
        <f>2383.36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2198</v>
      </c>
      <c r="H53">
        <f>G53 * B53</f>
        <v/>
      </c>
      <c r="I53" t="n">
        <v>12</v>
      </c>
      <c r="J53">
        <f>2461.76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378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1394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188</v>
      </c>
      <c r="H56">
        <f>G56 * B56</f>
        <v/>
      </c>
      <c r="I56" t="n">
        <v>12</v>
      </c>
      <c r="J56">
        <f>210.56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188</v>
      </c>
      <c r="H57">
        <f>G57 * B57</f>
        <v/>
      </c>
      <c r="I57" t="n">
        <v>12</v>
      </c>
      <c r="J57">
        <f>210.56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1764</v>
      </c>
      <c r="H58">
        <f>G58 * B58</f>
        <v/>
      </c>
      <c r="I58" t="n">
        <v>12</v>
      </c>
      <c r="J58">
        <f>1975.68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518</v>
      </c>
      <c r="H59">
        <f>G59 * B59</f>
        <v/>
      </c>
      <c r="I59" t="n">
        <v>12</v>
      </c>
      <c r="J59">
        <f>580.16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294</v>
      </c>
      <c r="H60">
        <f>G60 * B60</f>
        <v/>
      </c>
      <c r="I60" t="n">
        <v>12</v>
      </c>
      <c r="J60">
        <f>329.28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826</v>
      </c>
      <c r="H61">
        <f>G61 * B61</f>
        <v/>
      </c>
      <c r="I61" t="n">
        <v>12</v>
      </c>
      <c r="J61">
        <f>925.12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725</v>
      </c>
      <c r="H62">
        <f>G62 * B62</f>
        <v/>
      </c>
      <c r="I62" t="n">
        <v>12</v>
      </c>
      <c r="J62">
        <f>812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725</v>
      </c>
      <c r="H63">
        <f>G63 * B63</f>
        <v/>
      </c>
      <c r="I63" t="n">
        <v>12</v>
      </c>
      <c r="J63">
        <f>812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392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1372</v>
      </c>
      <c r="H65">
        <f>G65 * B65</f>
        <v/>
      </c>
      <c r="I65" t="n">
        <v>12</v>
      </c>
      <c r="J65">
        <f>1536.64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1372</v>
      </c>
      <c r="H66">
        <f>G66 * B66</f>
        <v/>
      </c>
      <c r="I66" t="n">
        <v>12</v>
      </c>
      <c r="J66">
        <f>1536.64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350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294</v>
      </c>
      <c r="H68">
        <f>G68 * B68</f>
        <v/>
      </c>
      <c r="I68" t="n">
        <v>12</v>
      </c>
      <c r="J68">
        <f>329.28 * B68</f>
        <v/>
      </c>
    </row>
    <row r="69" ht="12.8" customHeight="1" s="26">
      <c r="A69" t="inlineStr">
        <is>
          <t>s019</t>
        </is>
      </c>
      <c r="B69" t="n">
        <v>0</v>
      </c>
      <c r="C69" t="inlineStr">
        <is>
          <t>Borůvka černá (brusnice) plod celý kg</t>
        </is>
      </c>
      <c r="G69" t="n">
        <v>2100</v>
      </c>
      <c r="H69">
        <f>G69 * B69</f>
        <v/>
      </c>
      <c r="I69" t="n">
        <v>12</v>
      </c>
      <c r="J69">
        <f>2352 * B69</f>
        <v/>
      </c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2100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420</v>
      </c>
      <c r="H71">
        <f>G71 * B71</f>
        <v/>
      </c>
      <c r="I71" t="n">
        <v>12</v>
      </c>
      <c r="J71">
        <f>470.4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420</v>
      </c>
      <c r="H72">
        <f>G72 * B72</f>
        <v/>
      </c>
      <c r="I72" t="n">
        <v>12</v>
      </c>
      <c r="J72">
        <f>470.4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409</v>
      </c>
      <c r="H73">
        <f>G73 * B73</f>
        <v/>
      </c>
      <c r="I73" t="n">
        <v>12</v>
      </c>
      <c r="J73">
        <f>458.08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302</v>
      </c>
      <c r="H74">
        <f>G74 * B74</f>
        <v/>
      </c>
      <c r="I74" t="n">
        <v>12</v>
      </c>
      <c r="J74">
        <f>338.24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361</v>
      </c>
      <c r="H75">
        <f>G75 * B75</f>
        <v/>
      </c>
      <c r="I75" t="n">
        <v>12</v>
      </c>
      <c r="J75">
        <f>404.32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4284</v>
      </c>
      <c r="H76">
        <f>G76 * B76</f>
        <v/>
      </c>
      <c r="I76" t="n">
        <v>12</v>
      </c>
      <c r="J76">
        <f>4798.08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364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504</v>
      </c>
      <c r="H78">
        <f>G78 * B78</f>
        <v/>
      </c>
      <c r="I78" t="n">
        <v>12</v>
      </c>
      <c r="J78">
        <f>564.48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224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661</v>
      </c>
      <c r="H80">
        <f>G80 * B80</f>
        <v/>
      </c>
      <c r="I80" t="n">
        <v>12</v>
      </c>
      <c r="J80">
        <f>740.32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210</v>
      </c>
      <c r="H81">
        <f>G81 * B81</f>
        <v/>
      </c>
      <c r="I81" t="n">
        <v>12</v>
      </c>
      <c r="J81">
        <f>235.2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277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297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277</v>
      </c>
      <c r="H84">
        <f>G84 * B84</f>
        <v/>
      </c>
      <c r="I84" t="n">
        <v>12</v>
      </c>
      <c r="J84">
        <f>310.24 * B84</f>
        <v/>
      </c>
    </row>
    <row r="85" ht="12.8" customHeight="1" s="26">
      <c r="A85" s="49" t="inlineStr">
        <is>
          <t>s0291</t>
        </is>
      </c>
      <c r="B85" s="49" t="inlineStr">
        <is>
          <t>-</t>
        </is>
      </c>
      <c r="C85" s="49" t="inlineStr">
        <is>
          <t>Cikorka od miloty (čekanka pražená kořen celý) kg</t>
        </is>
      </c>
      <c r="D85" s="49" t="n"/>
      <c r="E85" s="49" t="n"/>
      <c r="F85" s="49" t="n"/>
      <c r="G85" s="49" t="n">
        <v>244</v>
      </c>
      <c r="H85" s="49" t="n"/>
      <c r="I85" s="49" t="n">
        <v>12</v>
      </c>
      <c r="J85" s="49" t="n"/>
      <c r="K85" s="49" t="n"/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210</v>
      </c>
      <c r="H86">
        <f>G86 * B86</f>
        <v/>
      </c>
      <c r="I86" t="n">
        <v>12</v>
      </c>
      <c r="J86">
        <f>235.2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112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336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252</v>
      </c>
      <c r="H89">
        <f>G89 * B89</f>
        <v/>
      </c>
      <c r="I89" t="n">
        <v>12</v>
      </c>
      <c r="J89">
        <f>282.24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812</v>
      </c>
      <c r="H90">
        <f>G90 * B90</f>
        <v/>
      </c>
      <c r="I90" t="n">
        <v>12</v>
      </c>
      <c r="J90">
        <f>909.44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616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756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644</v>
      </c>
      <c r="H93">
        <f>G93 * B93</f>
        <v/>
      </c>
      <c r="I93" t="n">
        <v>12</v>
      </c>
      <c r="J93">
        <f>721.28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644</v>
      </c>
      <c r="H94">
        <f>G94 * B94</f>
        <v/>
      </c>
      <c r="I94" t="n">
        <v>12</v>
      </c>
      <c r="J94">
        <f>721.28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1050</v>
      </c>
      <c r="H95">
        <f>G95 * B95</f>
        <v/>
      </c>
      <c r="I95" t="n">
        <v>12</v>
      </c>
      <c r="J95">
        <f>1176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274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190</v>
      </c>
      <c r="H97">
        <f>G97 * B97</f>
        <v/>
      </c>
      <c r="I97" t="n">
        <v>12</v>
      </c>
      <c r="J97">
        <f>212.8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190</v>
      </c>
      <c r="H98">
        <f>G98 * B98</f>
        <v/>
      </c>
      <c r="I98" t="n">
        <v>12</v>
      </c>
      <c r="J98">
        <f>212.8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252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210</v>
      </c>
      <c r="H100">
        <f>G100 * B100</f>
        <v/>
      </c>
      <c r="I100" t="n">
        <v>12</v>
      </c>
      <c r="J100">
        <f>235.2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3640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266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756</v>
      </c>
      <c r="H103">
        <f>G103 * B103</f>
        <v/>
      </c>
      <c r="I103" t="n">
        <v>12</v>
      </c>
      <c r="J103">
        <f>846.72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490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210</v>
      </c>
      <c r="H105">
        <f>G105 * B105</f>
        <v/>
      </c>
      <c r="I105" t="n">
        <v>12</v>
      </c>
      <c r="J105">
        <f>235.2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210</v>
      </c>
      <c r="H106">
        <f>G106 * B106</f>
        <v/>
      </c>
      <c r="I106" t="n">
        <v>12</v>
      </c>
      <c r="J106">
        <f>235.2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487</v>
      </c>
      <c r="H107">
        <f>G107 * B107</f>
        <v/>
      </c>
      <c r="I107" t="n">
        <v>12</v>
      </c>
      <c r="J107">
        <f>545.44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389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266</v>
      </c>
      <c r="H109">
        <f>G109 * B109</f>
        <v/>
      </c>
      <c r="I109" t="n">
        <v>12</v>
      </c>
      <c r="J109">
        <f>297.92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266</v>
      </c>
      <c r="H110">
        <f>G110 * B110</f>
        <v/>
      </c>
      <c r="I110" t="n">
        <v>12</v>
      </c>
      <c r="J110">
        <f>297.92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190</v>
      </c>
      <c r="H111">
        <f>G111 * B111</f>
        <v/>
      </c>
      <c r="I111" t="n">
        <v>12</v>
      </c>
      <c r="J111">
        <f>212.8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291</v>
      </c>
      <c r="H112">
        <f>G112 * B112</f>
        <v/>
      </c>
      <c r="I112" t="n">
        <v>12</v>
      </c>
      <c r="J112">
        <f>325.92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291</v>
      </c>
      <c r="H113">
        <f>G113 * B113</f>
        <v/>
      </c>
      <c r="I113" t="n">
        <v>12</v>
      </c>
      <c r="J113">
        <f>325.92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714</v>
      </c>
      <c r="H114">
        <f>G114 * B114</f>
        <v/>
      </c>
      <c r="I114" t="n">
        <v>12</v>
      </c>
      <c r="J114">
        <f>799.68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896</v>
      </c>
      <c r="H115">
        <f>G115 * B115</f>
        <v/>
      </c>
      <c r="I115" t="n">
        <v>12</v>
      </c>
      <c r="J115">
        <f>1003.52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560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1232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767</v>
      </c>
      <c r="H118">
        <f>G118 * B118</f>
        <v/>
      </c>
      <c r="I118" t="n">
        <v>12</v>
      </c>
      <c r="J118">
        <f>859.04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2408</v>
      </c>
      <c r="H119">
        <f>G119 * B119</f>
        <v/>
      </c>
      <c r="I119" t="n">
        <v>12</v>
      </c>
      <c r="J119">
        <f>2696.96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1106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395</v>
      </c>
      <c r="H121">
        <f>G121 * B121</f>
        <v/>
      </c>
      <c r="I121" t="n">
        <v>12</v>
      </c>
      <c r="J121">
        <f>442.4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395</v>
      </c>
      <c r="H122">
        <f>G122 * B122</f>
        <v/>
      </c>
      <c r="I122" t="n">
        <v>12</v>
      </c>
      <c r="J122">
        <f>442.4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218</v>
      </c>
      <c r="H123">
        <f>G123 * B123</f>
        <v/>
      </c>
      <c r="I123" t="n">
        <v>12</v>
      </c>
      <c r="J123">
        <f>244.16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218</v>
      </c>
      <c r="H124">
        <f>G124 * B124</f>
        <v/>
      </c>
      <c r="I124" t="n">
        <v>12</v>
      </c>
      <c r="J124">
        <f>244.16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9660</v>
      </c>
      <c r="H125">
        <f>G125 * B125</f>
        <v/>
      </c>
      <c r="I125" t="n">
        <v>12</v>
      </c>
      <c r="J125">
        <f>10819.2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370</v>
      </c>
      <c r="H126">
        <f>G126 * B126</f>
        <v/>
      </c>
      <c r="I126" t="n">
        <v>12</v>
      </c>
      <c r="J126">
        <f>414.4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700</v>
      </c>
      <c r="H127">
        <f>G127 * B127</f>
        <v/>
      </c>
      <c r="I127" t="n">
        <v>12</v>
      </c>
      <c r="J127">
        <f>784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165</v>
      </c>
      <c r="H128">
        <f>G128 * B128</f>
        <v/>
      </c>
      <c r="I128" t="n">
        <v>12</v>
      </c>
      <c r="J128">
        <f>184.8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154</v>
      </c>
      <c r="H129">
        <f>G129 * B129</f>
        <v/>
      </c>
      <c r="I129" t="n">
        <v>12</v>
      </c>
      <c r="J129">
        <f>172.48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1590</v>
      </c>
      <c r="H130">
        <f>G130 * B130</f>
        <v/>
      </c>
      <c r="I130" t="n">
        <v>12</v>
      </c>
      <c r="J130">
        <f>1780.8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907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498</v>
      </c>
      <c r="H132">
        <f>G132 * B132</f>
        <v/>
      </c>
      <c r="I132" t="n">
        <v>12</v>
      </c>
      <c r="J132">
        <f>557.76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498</v>
      </c>
      <c r="H133">
        <f>G133 * B133</f>
        <v/>
      </c>
      <c r="I133" t="n">
        <v>12</v>
      </c>
      <c r="J133">
        <f>557.76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482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526</v>
      </c>
      <c r="H135">
        <f>G135 * B135</f>
        <v/>
      </c>
      <c r="I135" t="n">
        <v>12</v>
      </c>
      <c r="J135">
        <f>589.12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2184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728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445</v>
      </c>
      <c r="H138">
        <f>G138 * B138</f>
        <v/>
      </c>
      <c r="I138" t="n">
        <v>12</v>
      </c>
      <c r="J138">
        <f>498.4 * B138</f>
        <v/>
      </c>
    </row>
    <row r="139" ht="12.8" customHeight="1" s="26">
      <c r="A139" s="49" t="inlineStr">
        <is>
          <t>s070</t>
        </is>
      </c>
      <c r="B139" s="49" t="inlineStr">
        <is>
          <t>-</t>
        </is>
      </c>
      <c r="C139" s="49" t="inlineStr">
        <is>
          <t>Jablečník obecný nať řez. kg</t>
        </is>
      </c>
      <c r="D139" s="49" t="n"/>
      <c r="E139" s="49" t="n"/>
      <c r="F139" s="49" t="n"/>
      <c r="G139" s="49" t="n">
        <v>238</v>
      </c>
      <c r="H139" s="49" t="n"/>
      <c r="I139" s="49" t="n">
        <v>12</v>
      </c>
      <c r="J139" s="49" t="n"/>
      <c r="K139" s="49" t="n"/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258</v>
      </c>
      <c r="H140">
        <f>G140 * B140</f>
        <v/>
      </c>
      <c r="I140" t="n">
        <v>12</v>
      </c>
      <c r="J140">
        <f>288.96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361</v>
      </c>
      <c r="H141">
        <f>G141 * B141</f>
        <v/>
      </c>
      <c r="I141" t="n">
        <v>12</v>
      </c>
      <c r="J141">
        <f>404.32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361</v>
      </c>
      <c r="H142">
        <f>G142 * B142</f>
        <v/>
      </c>
      <c r="I142" t="n">
        <v>12</v>
      </c>
      <c r="J142">
        <f>404.32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473</v>
      </c>
      <c r="H143">
        <f>G143 * B143</f>
        <v/>
      </c>
      <c r="I143" t="n">
        <v>12</v>
      </c>
      <c r="J143">
        <f>529.76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473</v>
      </c>
      <c r="H144">
        <f>G144 * B144</f>
        <v/>
      </c>
      <c r="I144" t="n">
        <v>12</v>
      </c>
      <c r="J144">
        <f>529.76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182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196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742</v>
      </c>
      <c r="H147">
        <f>G147 * B147</f>
        <v/>
      </c>
      <c r="I147" t="n">
        <v>12</v>
      </c>
      <c r="J147">
        <f>831.04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246</v>
      </c>
      <c r="H148">
        <f>G148 * B148</f>
        <v/>
      </c>
      <c r="I148" t="n">
        <v>12</v>
      </c>
      <c r="J148">
        <f>275.52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294</v>
      </c>
      <c r="H149">
        <f>G149 * B149</f>
        <v/>
      </c>
      <c r="I149" t="n">
        <v>12</v>
      </c>
      <c r="J149">
        <f>329.28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314</v>
      </c>
      <c r="H150">
        <f>G150 * B150</f>
        <v/>
      </c>
      <c r="I150" t="n">
        <v>12</v>
      </c>
      <c r="J150">
        <f>351.68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238</v>
      </c>
      <c r="H151">
        <f>G151 * B151</f>
        <v/>
      </c>
      <c r="I151" t="n">
        <v>12</v>
      </c>
      <c r="J151">
        <f>266.56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280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280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473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378</v>
      </c>
      <c r="H155">
        <f>G155 * B155</f>
        <v/>
      </c>
      <c r="I155" t="n">
        <v>12</v>
      </c>
      <c r="J155">
        <f>423.36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378</v>
      </c>
      <c r="H156">
        <f>G156 * B156</f>
        <v/>
      </c>
      <c r="I156" t="n">
        <v>12</v>
      </c>
      <c r="J156">
        <f>423.36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221</v>
      </c>
      <c r="H157">
        <f>G157 * B157</f>
        <v/>
      </c>
      <c r="I157" t="n">
        <v>12</v>
      </c>
      <c r="J157">
        <f>247.52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221</v>
      </c>
      <c r="H158">
        <f>G158 * B158</f>
        <v/>
      </c>
      <c r="I158" t="n">
        <v>12</v>
      </c>
      <c r="J158">
        <f>247.52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168</v>
      </c>
      <c r="H159">
        <f>G159 * B159</f>
        <v/>
      </c>
      <c r="I159" t="n">
        <v>12</v>
      </c>
      <c r="J159">
        <f>188.16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473</v>
      </c>
      <c r="H160">
        <f>G160 * B160</f>
        <v/>
      </c>
      <c r="I160" t="n">
        <v>12</v>
      </c>
      <c r="J160">
        <f>529.76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470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1652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672</v>
      </c>
      <c r="H163">
        <f>G163 * B163</f>
        <v/>
      </c>
      <c r="I163" t="n">
        <v>12</v>
      </c>
      <c r="J163">
        <f>752.64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48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392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462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109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305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188</v>
      </c>
      <c r="H169">
        <f>G169 * B169</f>
        <v/>
      </c>
      <c r="I169" t="n">
        <v>12</v>
      </c>
      <c r="J169">
        <f>210.56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188</v>
      </c>
      <c r="H170">
        <f>G170 * B170</f>
        <v/>
      </c>
      <c r="I170" t="n">
        <v>12</v>
      </c>
      <c r="J170">
        <f>210.56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210</v>
      </c>
      <c r="H171">
        <f>G171 * B171</f>
        <v/>
      </c>
      <c r="I171" t="n">
        <v>12</v>
      </c>
      <c r="J171">
        <f>235.2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678</v>
      </c>
      <c r="H172">
        <f>G172 * B172</f>
        <v/>
      </c>
      <c r="I172" t="n">
        <v>12</v>
      </c>
      <c r="J172">
        <f>759.36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678</v>
      </c>
      <c r="H173">
        <f>G173 * B173</f>
        <v/>
      </c>
      <c r="I173" t="n">
        <v>12</v>
      </c>
      <c r="J173">
        <f>759.36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619</v>
      </c>
      <c r="H174">
        <f>G174 * B174</f>
        <v/>
      </c>
      <c r="I174" t="n">
        <v>12</v>
      </c>
      <c r="J174">
        <f>693.28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1680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672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126</v>
      </c>
      <c r="H177">
        <f>G177 * B177</f>
        <v/>
      </c>
      <c r="I177" t="n">
        <v>12</v>
      </c>
      <c r="J177">
        <f>141.12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112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238</v>
      </c>
      <c r="H179">
        <f>G179 * B179</f>
        <v/>
      </c>
      <c r="I179" t="n">
        <v>12</v>
      </c>
      <c r="J179">
        <f>266.56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423</v>
      </c>
      <c r="H180">
        <f>G180 * B180</f>
        <v/>
      </c>
      <c r="I180" t="n">
        <v>12</v>
      </c>
      <c r="J180">
        <f>473.76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423</v>
      </c>
      <c r="H181">
        <f>G181 * B181</f>
        <v/>
      </c>
      <c r="I181" t="n">
        <v>12</v>
      </c>
      <c r="J181">
        <f>473.76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162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616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1868</v>
      </c>
      <c r="H184">
        <f>G184 * B184</f>
        <v/>
      </c>
      <c r="I184" t="n">
        <v>12</v>
      </c>
      <c r="J184">
        <f>2092.16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350</v>
      </c>
      <c r="H185">
        <f>G185 * B185</f>
        <v/>
      </c>
      <c r="I185" t="n">
        <v>12</v>
      </c>
      <c r="J185">
        <f>392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179</v>
      </c>
      <c r="H186">
        <f>G186 * B186</f>
        <v/>
      </c>
      <c r="I186" t="n">
        <v>12</v>
      </c>
      <c r="J186">
        <f>200.48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179</v>
      </c>
      <c r="H187">
        <f>G187 * B187</f>
        <v/>
      </c>
      <c r="I187" t="n">
        <v>12</v>
      </c>
      <c r="J187">
        <f>200.48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98</v>
      </c>
      <c r="H188">
        <f>G188 * B188</f>
        <v/>
      </c>
      <c r="I188" t="n">
        <v>12</v>
      </c>
      <c r="J188">
        <f>109.76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840</v>
      </c>
      <c r="H189">
        <f>G189 * B189</f>
        <v/>
      </c>
      <c r="I189" t="n">
        <v>12</v>
      </c>
      <c r="J189">
        <f>940.8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406</v>
      </c>
      <c r="H190">
        <f>G190 * B190</f>
        <v/>
      </c>
      <c r="I190" t="n">
        <v>12</v>
      </c>
      <c r="J190">
        <f>454.72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252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378</v>
      </c>
      <c r="H192">
        <f>G192 * B192</f>
        <v/>
      </c>
      <c r="I192" t="n">
        <v>12</v>
      </c>
      <c r="J192">
        <f>423.36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518</v>
      </c>
      <c r="H193">
        <f>G193 * B193</f>
        <v/>
      </c>
      <c r="I193" t="n">
        <v>12</v>
      </c>
      <c r="J193">
        <f>580.16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490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490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272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210</v>
      </c>
      <c r="H197">
        <f>G197 * B197</f>
        <v/>
      </c>
      <c r="I197" t="n">
        <v>12</v>
      </c>
      <c r="J197">
        <f>235.2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420</v>
      </c>
      <c r="H198">
        <f>G198 * B198</f>
        <v/>
      </c>
      <c r="I198" t="n">
        <v>12</v>
      </c>
      <c r="J198">
        <f>470.4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672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392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406</v>
      </c>
      <c r="H201">
        <f>G201 * B201</f>
        <v/>
      </c>
      <c r="I201" t="n">
        <v>12</v>
      </c>
      <c r="J201">
        <f>454.72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232</v>
      </c>
      <c r="H202">
        <f>G202 * B202</f>
        <v/>
      </c>
      <c r="I202" t="n">
        <v>12</v>
      </c>
      <c r="J202">
        <f>259.84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232</v>
      </c>
      <c r="H203">
        <f>G203 * B203</f>
        <v/>
      </c>
      <c r="I203" t="n">
        <v>12</v>
      </c>
      <c r="J203">
        <f>259.84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339</v>
      </c>
      <c r="H204">
        <f>G204 * B204</f>
        <v/>
      </c>
      <c r="I204" t="n">
        <v>12</v>
      </c>
      <c r="J204">
        <f>379.68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420</v>
      </c>
      <c r="H205">
        <f>G205 * B205</f>
        <v/>
      </c>
      <c r="I205" t="n">
        <v>12</v>
      </c>
      <c r="J205">
        <f>470.4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356</v>
      </c>
      <c r="H206">
        <f>G206 * B206</f>
        <v/>
      </c>
      <c r="I206" t="n">
        <v>12</v>
      </c>
      <c r="J206">
        <f>398.72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356</v>
      </c>
      <c r="H207">
        <f>G207 * B207</f>
        <v/>
      </c>
      <c r="I207" t="n">
        <v>12</v>
      </c>
      <c r="J207">
        <f>398.72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406</v>
      </c>
      <c r="H208">
        <f>G208 * B208</f>
        <v/>
      </c>
      <c r="I208" t="n">
        <v>12</v>
      </c>
      <c r="J208">
        <f>454.72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406</v>
      </c>
      <c r="H209">
        <f>G209 * B209</f>
        <v/>
      </c>
      <c r="I209" t="n">
        <v>12</v>
      </c>
      <c r="J209">
        <f>454.72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258</v>
      </c>
      <c r="H210">
        <f>G210 * B210</f>
        <v/>
      </c>
      <c r="I210" t="n">
        <v>12</v>
      </c>
      <c r="J210">
        <f>288.96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370</v>
      </c>
      <c r="H211">
        <f>G211 * B211</f>
        <v/>
      </c>
      <c r="I211" t="n">
        <v>12</v>
      </c>
      <c r="J211">
        <f>414.4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370</v>
      </c>
      <c r="H212">
        <f>G212 * B212</f>
        <v/>
      </c>
      <c r="I212" t="n">
        <v>12</v>
      </c>
      <c r="J212">
        <f>414.4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840</v>
      </c>
      <c r="H213">
        <f>G213 * B213</f>
        <v/>
      </c>
      <c r="I213" t="n">
        <v>12</v>
      </c>
      <c r="J213">
        <f>940.8 * B213</f>
        <v/>
      </c>
    </row>
    <row r="214" ht="12.8" customHeight="1" s="26">
      <c r="A214" t="inlineStr">
        <is>
          <t>s126</t>
        </is>
      </c>
      <c r="B214" t="n">
        <v>0</v>
      </c>
      <c r="C214" t="inlineStr">
        <is>
          <t>Lipový (Lípa srdčitá) květ řez. kg</t>
        </is>
      </c>
      <c r="G214" t="n">
        <v>1061</v>
      </c>
      <c r="H214">
        <f>G214 * B214</f>
        <v/>
      </c>
      <c r="I214" t="n">
        <v>12</v>
      </c>
      <c r="J214">
        <f>1188.32 * B214</f>
        <v/>
      </c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182</v>
      </c>
      <c r="H215">
        <f>G215 * B215</f>
        <v/>
      </c>
      <c r="I215" t="n">
        <v>12</v>
      </c>
      <c r="J215">
        <f>203.84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538</v>
      </c>
      <c r="H216">
        <f>G216 * B216</f>
        <v/>
      </c>
      <c r="I216" t="n">
        <v>12</v>
      </c>
      <c r="J216">
        <f>602.56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84</v>
      </c>
      <c r="H217">
        <f>G217 * B217</f>
        <v/>
      </c>
      <c r="I217" t="n">
        <v>12</v>
      </c>
      <c r="J217">
        <f>94.08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868</v>
      </c>
      <c r="H218">
        <f>G218 * B218</f>
        <v/>
      </c>
      <c r="I218" t="n">
        <v>12</v>
      </c>
      <c r="J218">
        <f>972.16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1022</v>
      </c>
      <c r="H219">
        <f>G219 * B219</f>
        <v/>
      </c>
      <c r="I219" t="n">
        <v>12</v>
      </c>
      <c r="J219">
        <f>1144.64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353</v>
      </c>
      <c r="H220">
        <f>G220 * B220</f>
        <v/>
      </c>
      <c r="I220" t="n">
        <v>12</v>
      </c>
      <c r="J220">
        <f>395.36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1456</v>
      </c>
      <c r="H221">
        <f>G221 * B221</f>
        <v/>
      </c>
      <c r="I221" t="n">
        <v>12</v>
      </c>
      <c r="J221">
        <f>1630.72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336</v>
      </c>
      <c r="H222">
        <f>G222 * B222</f>
        <v/>
      </c>
      <c r="I222" t="n">
        <v>12</v>
      </c>
      <c r="J222">
        <f>376.32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336</v>
      </c>
      <c r="H223">
        <f>G223 * B223</f>
        <v/>
      </c>
      <c r="I223" t="n">
        <v>12</v>
      </c>
      <c r="J223">
        <f>376.32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333</v>
      </c>
      <c r="H224">
        <f>G224 * B224</f>
        <v/>
      </c>
      <c r="I224" t="n">
        <v>12</v>
      </c>
      <c r="J224">
        <f>372.96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1176</v>
      </c>
      <c r="H225">
        <f>G225 * B225</f>
        <v/>
      </c>
      <c r="I225" t="n">
        <v>12</v>
      </c>
      <c r="J225">
        <f>1317.12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550</v>
      </c>
      <c r="H226">
        <f>G226 * B226</f>
        <v/>
      </c>
      <c r="I226" t="n">
        <v>12</v>
      </c>
      <c r="J226">
        <f>616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238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378</v>
      </c>
      <c r="H228">
        <f>G228 * B228</f>
        <v/>
      </c>
      <c r="I228" t="n">
        <v>12</v>
      </c>
      <c r="J228">
        <f>423.36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210</v>
      </c>
      <c r="H229">
        <f>G229 * B229</f>
        <v/>
      </c>
      <c r="I229" t="n">
        <v>12</v>
      </c>
      <c r="J229">
        <f>235.2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398</v>
      </c>
      <c r="H230">
        <f>G230 * B230</f>
        <v/>
      </c>
      <c r="I230" t="n">
        <v>12</v>
      </c>
      <c r="J230">
        <f>445.76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482</v>
      </c>
      <c r="H231">
        <f>G231 * B231</f>
        <v/>
      </c>
      <c r="I231" t="n">
        <v>12</v>
      </c>
      <c r="J231">
        <f>539.84 * B231</f>
        <v/>
      </c>
    </row>
    <row r="232" ht="12.8" customHeight="1" s="26">
      <c r="A232" s="49" t="inlineStr">
        <is>
          <t>s143</t>
        </is>
      </c>
      <c r="B232" s="49" t="inlineStr">
        <is>
          <t>-</t>
        </is>
      </c>
      <c r="C232" s="49" t="inlineStr">
        <is>
          <t>Mateřídouška obecná nať řez. kg</t>
        </is>
      </c>
      <c r="D232" s="49" t="n"/>
      <c r="E232" s="49" t="n"/>
      <c r="F232" s="49" t="n"/>
      <c r="G232" s="49" t="n">
        <v>238</v>
      </c>
      <c r="H232" s="49" t="n"/>
      <c r="I232" s="49" t="n">
        <v>12</v>
      </c>
      <c r="J232" s="49" t="n"/>
      <c r="K232" s="49" t="n"/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224</v>
      </c>
      <c r="H233">
        <f>G233 * B233</f>
        <v/>
      </c>
      <c r="I233" t="n">
        <v>12</v>
      </c>
      <c r="J233">
        <f>250.88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224</v>
      </c>
      <c r="H234">
        <f>G234 * B234</f>
        <v/>
      </c>
      <c r="I234" t="n">
        <v>12</v>
      </c>
      <c r="J234">
        <f>250.88 * B234</f>
        <v/>
      </c>
    </row>
    <row r="235" ht="12.8" customHeight="1" s="26">
      <c r="A235" s="49" t="inlineStr">
        <is>
          <t>s145</t>
        </is>
      </c>
      <c r="B235" s="49" t="inlineStr">
        <is>
          <t>-</t>
        </is>
      </c>
      <c r="C235" s="49" t="inlineStr">
        <is>
          <t>Medvědice lékařská list řez. kg</t>
        </is>
      </c>
      <c r="D235" s="49" t="n"/>
      <c r="E235" s="49" t="n"/>
      <c r="F235" s="49" t="n"/>
      <c r="G235" s="49" t="n">
        <v>378</v>
      </c>
      <c r="H235" s="49" t="n"/>
      <c r="I235" s="49" t="n">
        <v>12</v>
      </c>
      <c r="J235" s="49" t="n"/>
      <c r="K235" s="49" t="n"/>
    </row>
    <row r="236" ht="12.8" customHeight="1" s="26">
      <c r="A236" s="49" t="inlineStr">
        <is>
          <t>s145</t>
        </is>
      </c>
      <c r="B236" s="49" t="inlineStr">
        <is>
          <t>-</t>
        </is>
      </c>
      <c r="C236" s="49" t="inlineStr">
        <is>
          <t>Medvědice lékařská list řez. kg</t>
        </is>
      </c>
      <c r="D236" s="49" t="n"/>
      <c r="E236" s="49" t="n"/>
      <c r="F236" s="49" t="n"/>
      <c r="G236" s="49" t="n">
        <v>378</v>
      </c>
      <c r="H236" s="49" t="n"/>
      <c r="I236" s="49" t="n">
        <v>12</v>
      </c>
      <c r="J236" s="49" t="n"/>
      <c r="K236" s="49" t="n"/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448</v>
      </c>
      <c r="H237">
        <f>G237 * B237</f>
        <v/>
      </c>
      <c r="I237" t="n">
        <v>12</v>
      </c>
      <c r="J237">
        <f>501.76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336</v>
      </c>
      <c r="H238">
        <f>G238 * B238</f>
        <v/>
      </c>
      <c r="I238" t="n">
        <v>12</v>
      </c>
      <c r="J238">
        <f>376.32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344</v>
      </c>
      <c r="H239">
        <f>G239 * B239</f>
        <v/>
      </c>
      <c r="I239" t="n">
        <v>12</v>
      </c>
      <c r="J239">
        <f>385.28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532</v>
      </c>
      <c r="H240">
        <f>G240 * B240</f>
        <v/>
      </c>
      <c r="I240" t="n">
        <v>12</v>
      </c>
      <c r="J240">
        <f>595.84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532</v>
      </c>
      <c r="H241">
        <f>G241 * B241</f>
        <v/>
      </c>
      <c r="I241" t="n">
        <v>12</v>
      </c>
      <c r="J241">
        <f>595.84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896</v>
      </c>
      <c r="H242">
        <f>G242 * B242</f>
        <v/>
      </c>
      <c r="I242" t="n">
        <v>12</v>
      </c>
      <c r="J242">
        <f>1003.52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616</v>
      </c>
      <c r="H243">
        <f>G243 * B243</f>
        <v/>
      </c>
      <c r="I243" t="n">
        <v>12</v>
      </c>
      <c r="J243">
        <f>689.92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2072</v>
      </c>
      <c r="H244">
        <f>G244 * B244</f>
        <v/>
      </c>
      <c r="I244" t="n">
        <v>12</v>
      </c>
      <c r="J244">
        <f>2320.64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182</v>
      </c>
      <c r="H245">
        <f>G245 * B245</f>
        <v/>
      </c>
      <c r="I245" t="n">
        <v>12</v>
      </c>
      <c r="J245">
        <f>203.84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364</v>
      </c>
      <c r="H246">
        <f>G246 * B246</f>
        <v/>
      </c>
      <c r="I246" t="n">
        <v>12</v>
      </c>
      <c r="J246">
        <f>407.68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2772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868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809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417</v>
      </c>
      <c r="H251">
        <f>G251 * B251</f>
        <v/>
      </c>
      <c r="I251" t="n">
        <v>12</v>
      </c>
      <c r="J251">
        <f>467.04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1834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322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952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294</v>
      </c>
      <c r="H255">
        <f>G255 * B255</f>
        <v/>
      </c>
      <c r="I255" t="n">
        <v>12</v>
      </c>
      <c r="J255">
        <f>329.28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294</v>
      </c>
      <c r="H256">
        <f>G256 * B256</f>
        <v/>
      </c>
      <c r="I256" t="n">
        <v>12</v>
      </c>
      <c r="J256">
        <f>329.28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230</v>
      </c>
      <c r="H257">
        <f>G257 * B257</f>
        <v/>
      </c>
      <c r="I257" t="n">
        <v>12</v>
      </c>
      <c r="J257">
        <f>257.6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224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154</v>
      </c>
      <c r="H259">
        <f>G259 * B259</f>
        <v/>
      </c>
      <c r="I259" t="n">
        <v>12</v>
      </c>
      <c r="J259">
        <f>172.48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168</v>
      </c>
      <c r="H260">
        <f>G260 * B260</f>
        <v/>
      </c>
      <c r="I260" t="n">
        <v>12</v>
      </c>
      <c r="J260">
        <f>188.16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196</v>
      </c>
      <c r="H261">
        <f>G261 * B261</f>
        <v/>
      </c>
      <c r="I261" t="n">
        <v>12</v>
      </c>
      <c r="J261">
        <f>219.52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196</v>
      </c>
      <c r="H262">
        <f>G262 * B262</f>
        <v/>
      </c>
      <c r="I262" t="n">
        <v>12</v>
      </c>
      <c r="J262">
        <f>219.52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574</v>
      </c>
      <c r="H263">
        <f>G263 * B263</f>
        <v/>
      </c>
      <c r="I263" t="n">
        <v>12</v>
      </c>
      <c r="J263">
        <f>642.88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224</v>
      </c>
      <c r="H264">
        <f>G264 * B264</f>
        <v/>
      </c>
      <c r="I264" t="n">
        <v>12</v>
      </c>
      <c r="J264">
        <f>250.88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266</v>
      </c>
      <c r="H265">
        <f>G265 * B265</f>
        <v/>
      </c>
      <c r="I265" t="n">
        <v>12</v>
      </c>
      <c r="J265">
        <f>297.92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196</v>
      </c>
      <c r="H266">
        <f>G266 * B266</f>
        <v/>
      </c>
      <c r="I266" t="n">
        <v>12</v>
      </c>
      <c r="J266">
        <f>219.52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448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238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249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1176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616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1109</v>
      </c>
      <c r="H272" s="49" t="n"/>
      <c r="I272" s="49" t="n">
        <v>12</v>
      </c>
      <c r="J272" s="49" t="n"/>
      <c r="K272" s="49" t="n"/>
    </row>
    <row r="273" ht="12.8" customHeight="1" s="26">
      <c r="A273" t="inlineStr">
        <is>
          <t>s169</t>
        </is>
      </c>
      <c r="B273" t="n">
        <v>0</v>
      </c>
      <c r="C273" t="inlineStr">
        <is>
          <t>Řecké seno (Pískavice) semeno celé kg</t>
        </is>
      </c>
      <c r="G273" t="n">
        <v>134</v>
      </c>
      <c r="H273">
        <f>G273 * B273</f>
        <v/>
      </c>
      <c r="I273" t="n">
        <v>12</v>
      </c>
      <c r="J273">
        <f>150.08 * B273</f>
        <v/>
      </c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518</v>
      </c>
      <c r="H274">
        <f>G274 * B274</f>
        <v/>
      </c>
      <c r="I274" t="n">
        <v>12</v>
      </c>
      <c r="J274">
        <f>580.16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655</v>
      </c>
      <c r="H275">
        <f>G275 * B275</f>
        <v/>
      </c>
      <c r="I275" t="n">
        <v>12</v>
      </c>
      <c r="J275">
        <f>733.6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504</v>
      </c>
      <c r="H276" s="49" t="n"/>
      <c r="I276" s="49" t="n">
        <v>12</v>
      </c>
      <c r="J276" s="49" t="n"/>
      <c r="K276" s="49" t="n"/>
    </row>
    <row r="277" ht="12.8" customHeight="1" s="26">
      <c r="A277" t="inlineStr">
        <is>
          <t>s173</t>
        </is>
      </c>
      <c r="B277" t="n">
        <v>0</v>
      </c>
      <c r="C277" t="inlineStr">
        <is>
          <t>Plicník lékařský list řez. kg</t>
        </is>
      </c>
      <c r="G277" t="n">
        <v>616</v>
      </c>
      <c r="H277">
        <f>G277 * B277</f>
        <v/>
      </c>
      <c r="I277" t="n">
        <v>12</v>
      </c>
      <c r="J277">
        <f>689.92 * B277</f>
        <v/>
      </c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3248</v>
      </c>
      <c r="H278" s="49" t="n"/>
      <c r="I278" s="49" t="n">
        <v>12</v>
      </c>
      <c r="J278" s="49" t="n"/>
      <c r="K278" s="49" t="n"/>
    </row>
    <row r="279" ht="12.8" customHeight="1" s="26">
      <c r="A279" t="inlineStr">
        <is>
          <t>s174</t>
        </is>
      </c>
      <c r="B279" t="n">
        <v>0</v>
      </c>
      <c r="C279" t="inlineStr">
        <is>
          <t>Podběl lékařský květ celý kg</t>
        </is>
      </c>
      <c r="G279" t="n">
        <v>770</v>
      </c>
      <c r="H279">
        <f>G279 * B279</f>
        <v/>
      </c>
      <c r="I279" t="n">
        <v>12</v>
      </c>
      <c r="J279">
        <f>862.4 * B279</f>
        <v/>
      </c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552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174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70</v>
      </c>
      <c r="H282">
        <f>G282 * B282</f>
        <v/>
      </c>
      <c r="I282" t="n">
        <v>12</v>
      </c>
      <c r="J282">
        <f>78.4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672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182</v>
      </c>
      <c r="H284">
        <f>G284 * B284</f>
        <v/>
      </c>
      <c r="I284" t="n">
        <v>12</v>
      </c>
      <c r="J284">
        <f>203.84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224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389</v>
      </c>
      <c r="H286">
        <f>G286 * B286</f>
        <v/>
      </c>
      <c r="I286" t="n">
        <v>12</v>
      </c>
      <c r="J286">
        <f>435.68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280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372</v>
      </c>
      <c r="H288">
        <f>G288 * B288</f>
        <v/>
      </c>
      <c r="I288" t="n">
        <v>12</v>
      </c>
      <c r="J288">
        <f>416.64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1470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1470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283</v>
      </c>
      <c r="H291">
        <f>G291 * B291</f>
        <v/>
      </c>
      <c r="I291" t="n">
        <v>12</v>
      </c>
      <c r="J291">
        <f>316.96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532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546</v>
      </c>
      <c r="H293">
        <f>G293 * B293</f>
        <v/>
      </c>
      <c r="I293" t="n">
        <v>12</v>
      </c>
      <c r="J293">
        <f>611.52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784</v>
      </c>
      <c r="H294">
        <f>G294 * B294</f>
        <v/>
      </c>
      <c r="I294" t="n">
        <v>12</v>
      </c>
      <c r="J294">
        <f>878.08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400</v>
      </c>
      <c r="H295">
        <f>G295 * B295</f>
        <v/>
      </c>
      <c r="I295" t="n">
        <v>12</v>
      </c>
      <c r="J295">
        <f>448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218</v>
      </c>
      <c r="H296">
        <f>G296 * B296</f>
        <v/>
      </c>
      <c r="I296" t="n">
        <v>12</v>
      </c>
      <c r="J296">
        <f>244.16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218</v>
      </c>
      <c r="H297">
        <f>G297 * B297</f>
        <v/>
      </c>
      <c r="I297" t="n">
        <v>12</v>
      </c>
      <c r="J297">
        <f>244.16 * B297</f>
        <v/>
      </c>
    </row>
    <row r="298" ht="12.8" customHeight="1" s="26">
      <c r="A298" t="inlineStr">
        <is>
          <t>s189</t>
        </is>
      </c>
      <c r="B298" t="n">
        <v>0</v>
      </c>
      <c r="C298" t="inlineStr">
        <is>
          <t>Rakytník řešetlákový plod celý kg</t>
        </is>
      </c>
      <c r="G298" t="n">
        <v>840</v>
      </c>
      <c r="H298">
        <f>G298 * B298</f>
        <v/>
      </c>
      <c r="I298" t="n">
        <v>12</v>
      </c>
      <c r="J298">
        <f>940.8 * B298</f>
        <v/>
      </c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1000</v>
      </c>
      <c r="H299">
        <f>G299 * B299</f>
        <v/>
      </c>
      <c r="I299" t="n">
        <v>12</v>
      </c>
      <c r="J299">
        <f>1120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728</v>
      </c>
      <c r="H300">
        <f>G300 * B300</f>
        <v/>
      </c>
      <c r="I300" t="n">
        <v>12</v>
      </c>
      <c r="J300">
        <f>815.36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224</v>
      </c>
      <c r="H301">
        <f>G301 * B301</f>
        <v/>
      </c>
      <c r="I301" t="n">
        <v>12</v>
      </c>
      <c r="J301">
        <f>250.88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224</v>
      </c>
      <c r="H302">
        <f>G302 * B302</f>
        <v/>
      </c>
      <c r="I302" t="n">
        <v>12</v>
      </c>
      <c r="J302">
        <f>250.88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238</v>
      </c>
      <c r="H303">
        <f>G303 * B303</f>
        <v/>
      </c>
      <c r="I303" t="n">
        <v>12</v>
      </c>
      <c r="J303">
        <f>266.56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378</v>
      </c>
      <c r="H304">
        <f>G304 * B304</f>
        <v/>
      </c>
      <c r="I304" t="n">
        <v>12</v>
      </c>
      <c r="J304">
        <f>423.36 * B304</f>
        <v/>
      </c>
    </row>
    <row r="305" ht="12.8" customHeight="1" s="26">
      <c r="A305" t="inlineStr">
        <is>
          <t>s196</t>
        </is>
      </c>
      <c r="B305" t="n">
        <v>0</v>
      </c>
      <c r="C305" t="inlineStr">
        <is>
          <t>Rooibos fermentovaný řez. kg</t>
        </is>
      </c>
      <c r="G305" t="n">
        <v>526</v>
      </c>
      <c r="H305">
        <f>G305 * B305</f>
        <v/>
      </c>
      <c r="I305" t="n">
        <v>12</v>
      </c>
      <c r="J305">
        <f>589.12 * B305</f>
        <v/>
      </c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490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395</v>
      </c>
      <c r="H307">
        <f>G307 * B307</f>
        <v/>
      </c>
      <c r="I307" t="n">
        <v>12</v>
      </c>
      <c r="J307">
        <f>442.4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395</v>
      </c>
      <c r="H308">
        <f>G308 * B308</f>
        <v/>
      </c>
      <c r="I308" t="n">
        <v>12</v>
      </c>
      <c r="J308">
        <f>442.4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2100</v>
      </c>
      <c r="H309">
        <f>G309 * B309</f>
        <v/>
      </c>
      <c r="I309" t="n">
        <v>12</v>
      </c>
      <c r="J309">
        <f>2352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283</v>
      </c>
      <c r="H310">
        <f>G310 * B310</f>
        <v/>
      </c>
      <c r="I310" t="n">
        <v>12</v>
      </c>
      <c r="J310">
        <f>316.96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451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392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370</v>
      </c>
      <c r="H313">
        <f>G313 * B313</f>
        <v/>
      </c>
      <c r="I313" t="n">
        <v>12</v>
      </c>
      <c r="J313">
        <f>414.4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370</v>
      </c>
      <c r="H314">
        <f>G314 * B314</f>
        <v/>
      </c>
      <c r="I314" t="n">
        <v>12</v>
      </c>
      <c r="J314">
        <f>414.4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490</v>
      </c>
      <c r="H315">
        <f>G315 * B315</f>
        <v/>
      </c>
      <c r="I315" t="n">
        <v>12</v>
      </c>
      <c r="J315">
        <f>548.8 * B315</f>
        <v/>
      </c>
    </row>
    <row r="316" ht="12.8" customHeight="1" s="26">
      <c r="A316" s="49" t="inlineStr">
        <is>
          <t>s205</t>
        </is>
      </c>
      <c r="B316" s="49" t="inlineStr">
        <is>
          <t>-</t>
        </is>
      </c>
      <c r="C316" s="49" t="inlineStr">
        <is>
          <t>Řebříček obecný květ řez. kg</t>
        </is>
      </c>
      <c r="D316" s="49" t="n"/>
      <c r="E316" s="49" t="n"/>
      <c r="F316" s="49" t="n"/>
      <c r="G316" s="49" t="n">
        <v>221</v>
      </c>
      <c r="H316" s="49" t="n"/>
      <c r="I316" s="49" t="n">
        <v>12</v>
      </c>
      <c r="J316" s="49" t="n"/>
      <c r="K316" s="49" t="n"/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227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221</v>
      </c>
      <c r="H318">
        <f>G318 * B318</f>
        <v/>
      </c>
      <c r="I318" t="n">
        <v>12</v>
      </c>
      <c r="J318">
        <f>247.52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448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756</v>
      </c>
      <c r="H320">
        <f>G320 * B320</f>
        <v/>
      </c>
      <c r="I320" t="n">
        <v>12</v>
      </c>
      <c r="J320">
        <f>846.72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277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277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2352</v>
      </c>
      <c r="H323">
        <f>G323 * B323</f>
        <v/>
      </c>
      <c r="I323" t="n">
        <v>12</v>
      </c>
      <c r="J323">
        <f>2634.24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188</v>
      </c>
      <c r="H324">
        <f>G324 * B324</f>
        <v/>
      </c>
      <c r="I324" t="n">
        <v>12</v>
      </c>
      <c r="J324">
        <f>210.56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140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1400</v>
      </c>
      <c r="H326">
        <f>G326 * B326</f>
        <v/>
      </c>
      <c r="I326" t="n">
        <v>12</v>
      </c>
      <c r="J326">
        <f>1568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252</v>
      </c>
      <c r="H327">
        <f>G327 * B327</f>
        <v/>
      </c>
      <c r="I327" t="n">
        <v>12</v>
      </c>
      <c r="J327">
        <f>282.24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1932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255</v>
      </c>
      <c r="H329">
        <f>G329 * B329</f>
        <v/>
      </c>
      <c r="I329" t="n">
        <v>12</v>
      </c>
      <c r="J329">
        <f>285.6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255</v>
      </c>
      <c r="H330">
        <f>G330 * B330</f>
        <v/>
      </c>
      <c r="I330" t="n">
        <v>12</v>
      </c>
      <c r="J330">
        <f>285.6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224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734</v>
      </c>
      <c r="H332">
        <f>G332 * B332</f>
        <v/>
      </c>
      <c r="I332" t="n">
        <v>12</v>
      </c>
      <c r="J332">
        <f>822.08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532</v>
      </c>
      <c r="H333">
        <f>G333 * B333</f>
        <v/>
      </c>
      <c r="I333" t="n">
        <v>12</v>
      </c>
      <c r="J333">
        <f>595.84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238</v>
      </c>
      <c r="H334">
        <f>G334 * B334</f>
        <v/>
      </c>
      <c r="I334" t="n">
        <v>12</v>
      </c>
      <c r="J334">
        <f>266.56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193</v>
      </c>
      <c r="H335">
        <f>G335 * B335</f>
        <v/>
      </c>
      <c r="I335" t="n">
        <v>12</v>
      </c>
      <c r="J335">
        <f>216.16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193</v>
      </c>
      <c r="H336">
        <f>G336 * B336</f>
        <v/>
      </c>
      <c r="I336" t="n">
        <v>12</v>
      </c>
      <c r="J336">
        <f>216.16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776</v>
      </c>
      <c r="H337">
        <f>G337 * B337</f>
        <v/>
      </c>
      <c r="I337" t="n">
        <v>12</v>
      </c>
      <c r="J337">
        <f>869.12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554</v>
      </c>
      <c r="H338">
        <f>G338 * B338</f>
        <v/>
      </c>
      <c r="I338" t="n">
        <v>12</v>
      </c>
      <c r="J338">
        <f>620.48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554</v>
      </c>
      <c r="H339">
        <f>G339 * B339</f>
        <v/>
      </c>
      <c r="I339" t="n">
        <v>12</v>
      </c>
      <c r="J339">
        <f>620.48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230</v>
      </c>
      <c r="H340">
        <f>G340 * B340</f>
        <v/>
      </c>
      <c r="I340" t="n">
        <v>12</v>
      </c>
      <c r="J340">
        <f>257.6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196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218</v>
      </c>
      <c r="H342">
        <f>G342 * B342</f>
        <v/>
      </c>
      <c r="I342" t="n">
        <v>12</v>
      </c>
      <c r="J342">
        <f>244.16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218</v>
      </c>
      <c r="H343">
        <f>G343 * B343</f>
        <v/>
      </c>
      <c r="I343" t="n">
        <v>12</v>
      </c>
      <c r="J343">
        <f>244.16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249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246</v>
      </c>
      <c r="H345">
        <f>G345 * B345</f>
        <v/>
      </c>
      <c r="I345" t="n">
        <v>12</v>
      </c>
      <c r="J345">
        <f>275.52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246</v>
      </c>
      <c r="H346">
        <f>G346 * B346</f>
        <v/>
      </c>
      <c r="I346" t="n">
        <v>12</v>
      </c>
      <c r="J346">
        <f>275.52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90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350</v>
      </c>
      <c r="H348">
        <f>G348 * B348</f>
        <v/>
      </c>
      <c r="I348" t="n">
        <v>12</v>
      </c>
      <c r="J348">
        <f>392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305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840</v>
      </c>
      <c r="H350">
        <f>G350 * B350</f>
        <v/>
      </c>
      <c r="I350" t="n">
        <v>12</v>
      </c>
      <c r="J350">
        <f>940.8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725</v>
      </c>
      <c r="H351">
        <f>G351 * B351</f>
        <v/>
      </c>
      <c r="I351" t="n">
        <v>12</v>
      </c>
      <c r="J351">
        <f>812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532</v>
      </c>
      <c r="H352">
        <f>G352 * B352</f>
        <v/>
      </c>
      <c r="I352" t="n">
        <v>12</v>
      </c>
      <c r="J352">
        <f>595.84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714</v>
      </c>
      <c r="H353">
        <f>G353 * B353</f>
        <v/>
      </c>
      <c r="I353" t="n">
        <v>12</v>
      </c>
      <c r="J353">
        <f>799.68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224</v>
      </c>
      <c r="H354">
        <f>G354 * B354</f>
        <v/>
      </c>
      <c r="I354" t="n">
        <v>12</v>
      </c>
      <c r="J354">
        <f>250.88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255</v>
      </c>
      <c r="H355">
        <f>G355 * B355</f>
        <v/>
      </c>
      <c r="I355" t="n">
        <v>12</v>
      </c>
      <c r="J355">
        <f>285.6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403</v>
      </c>
      <c r="H356">
        <f>G356 * B356</f>
        <v/>
      </c>
      <c r="I356" t="n">
        <v>12</v>
      </c>
      <c r="J356">
        <f>451.36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224</v>
      </c>
      <c r="H357">
        <f>G357 * B357</f>
        <v/>
      </c>
      <c r="I357" t="n">
        <v>12</v>
      </c>
      <c r="J357">
        <f>250.88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224</v>
      </c>
      <c r="H358">
        <f>G358 * B358</f>
        <v/>
      </c>
      <c r="I358" t="n">
        <v>12</v>
      </c>
      <c r="J358">
        <f>250.88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314</v>
      </c>
      <c r="H359">
        <f>G359 * B359</f>
        <v/>
      </c>
      <c r="I359" t="n">
        <v>12</v>
      </c>
      <c r="J359">
        <f>351.68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686</v>
      </c>
      <c r="H360">
        <f>G360 * B360</f>
        <v/>
      </c>
      <c r="I360" t="n">
        <v>12</v>
      </c>
      <c r="J360">
        <f>768.32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596</v>
      </c>
      <c r="H361">
        <f>G361 * B361</f>
        <v/>
      </c>
      <c r="I361" t="n">
        <v>12</v>
      </c>
      <c r="J361">
        <f>667.52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700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616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224</v>
      </c>
      <c r="H364">
        <f>G364 * B364</f>
        <v/>
      </c>
      <c r="I364" t="n">
        <v>12</v>
      </c>
      <c r="J364">
        <f>250.88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218</v>
      </c>
      <c r="H365">
        <f>G365 * B365</f>
        <v/>
      </c>
      <c r="I365" t="n">
        <v>12</v>
      </c>
      <c r="J365">
        <f>244.16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697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168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190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174</v>
      </c>
      <c r="H369">
        <f>G369 * B369</f>
        <v/>
      </c>
      <c r="I369" t="n">
        <v>12</v>
      </c>
      <c r="J369">
        <f>194.88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174</v>
      </c>
      <c r="H370">
        <f>G370 * B370</f>
        <v/>
      </c>
      <c r="I370" t="n">
        <v>12</v>
      </c>
      <c r="J370">
        <f>194.88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308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277</v>
      </c>
      <c r="H372">
        <f>G372 * B372</f>
        <v/>
      </c>
      <c r="I372" t="n">
        <v>12</v>
      </c>
      <c r="J372">
        <f>310.24 * B372</f>
        <v/>
      </c>
    </row>
    <row r="373" ht="12.8" customHeight="1" s="26">
      <c r="A373" s="49" t="inlineStr">
        <is>
          <t>s252</t>
        </is>
      </c>
      <c r="B373" s="49" t="inlineStr">
        <is>
          <t>-</t>
        </is>
      </c>
      <c r="C373" s="49" t="inlineStr">
        <is>
          <t>Vřes obecný květ celý kg</t>
        </is>
      </c>
      <c r="D373" s="49" t="n"/>
      <c r="E373" s="49" t="n"/>
      <c r="F373" s="49" t="n"/>
      <c r="G373" s="49" t="n">
        <v>468</v>
      </c>
      <c r="H373" s="49" t="n"/>
      <c r="I373" s="49" t="n">
        <v>12</v>
      </c>
      <c r="J373" s="49" t="n"/>
      <c r="K373" s="49" t="n"/>
    </row>
    <row r="374" ht="12.8" customHeight="1" s="26">
      <c r="A374" s="49" t="inlineStr">
        <is>
          <t>s252</t>
        </is>
      </c>
      <c r="B374" s="49" t="inlineStr">
        <is>
          <t>-</t>
        </is>
      </c>
      <c r="C374" s="49" t="inlineStr">
        <is>
          <t>Vřes obecný květ celý kg</t>
        </is>
      </c>
      <c r="D374" s="49" t="n"/>
      <c r="E374" s="49" t="n"/>
      <c r="F374" s="49" t="n"/>
      <c r="G374" s="49" t="n">
        <v>468</v>
      </c>
      <c r="H374" s="49" t="n"/>
      <c r="I374" s="49" t="n">
        <v>12</v>
      </c>
      <c r="J374" s="49" t="n"/>
      <c r="K374" s="49" t="n"/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207</v>
      </c>
      <c r="H375">
        <f>G375 * B375</f>
        <v/>
      </c>
      <c r="I375" t="n">
        <v>12</v>
      </c>
      <c r="J375">
        <f>231.84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210</v>
      </c>
      <c r="H376">
        <f>G376 * B376</f>
        <v/>
      </c>
      <c r="I376" t="n">
        <v>12</v>
      </c>
      <c r="J376">
        <f>235.2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496</v>
      </c>
      <c r="H377">
        <f>G377 * B377</f>
        <v/>
      </c>
      <c r="I377" t="n">
        <v>12</v>
      </c>
      <c r="J377">
        <f>555.52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496</v>
      </c>
      <c r="H378">
        <f>G378 * B378</f>
        <v/>
      </c>
      <c r="I378" t="n">
        <v>12</v>
      </c>
      <c r="J378">
        <f>555.52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392</v>
      </c>
      <c r="H379">
        <f>G379 * B379</f>
        <v/>
      </c>
      <c r="I379" t="n">
        <v>12</v>
      </c>
      <c r="J379">
        <f>439.04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560</v>
      </c>
      <c r="H380">
        <f>G380 * B380</f>
        <v/>
      </c>
      <c r="I380" t="n">
        <v>12</v>
      </c>
      <c r="J380">
        <f>627.2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266</v>
      </c>
      <c r="H381">
        <f>G381 * B381</f>
        <v/>
      </c>
      <c r="I381" t="n">
        <v>12</v>
      </c>
      <c r="J381">
        <f>297.92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202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202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5320</v>
      </c>
      <c r="H384">
        <f>G384 * B384</f>
        <v/>
      </c>
      <c r="I384" t="n">
        <v>12</v>
      </c>
      <c r="J384">
        <f>5958.4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392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364</v>
      </c>
      <c r="H387">
        <f>G387 * B387</f>
        <v/>
      </c>
      <c r="I387" t="n">
        <v>12</v>
      </c>
      <c r="J387">
        <f>407.68 * B387</f>
        <v/>
      </c>
    </row>
    <row r="388" ht="12.8" customHeight="1" s="26">
      <c r="A388" t="inlineStr">
        <is>
          <t>ca1003</t>
        </is>
      </c>
      <c r="B388" t="n">
        <v>0</v>
      </c>
      <c r="C388" t="inlineStr">
        <is>
          <t>Gruzínský black OP (listový černý čaj) kg</t>
        </is>
      </c>
      <c r="G388" t="n">
        <v>280</v>
      </c>
      <c r="H388">
        <f>G388 * B388</f>
        <v/>
      </c>
      <c r="I388" t="n">
        <v>12</v>
      </c>
      <c r="J388">
        <f>313.6 * B388</f>
        <v/>
      </c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448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636</v>
      </c>
      <c r="H390">
        <f>G390 * B390</f>
        <v/>
      </c>
      <c r="I390" t="n">
        <v>12</v>
      </c>
      <c r="J390">
        <f>712.32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582</v>
      </c>
      <c r="H391">
        <f>G391 * B391</f>
        <v/>
      </c>
      <c r="I391" t="n">
        <v>12</v>
      </c>
      <c r="J391">
        <f>651.84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356</v>
      </c>
      <c r="H392">
        <f>G392 * B392</f>
        <v/>
      </c>
      <c r="I392" t="n">
        <v>12</v>
      </c>
      <c r="J392">
        <f>398.72 * B392</f>
        <v/>
      </c>
    </row>
    <row r="393" ht="12.8" customHeight="1" s="26">
      <c r="A393" t="inlineStr">
        <is>
          <t>ca1008</t>
        </is>
      </c>
      <c r="B393" t="n">
        <v>0</v>
      </c>
      <c r="C393" t="inlineStr">
        <is>
          <t>China Pu-erh black (pu-erh yunnan OP listový černý čaj) kg</t>
        </is>
      </c>
      <c r="G393" t="n">
        <v>524</v>
      </c>
      <c r="H393">
        <f>G393 * B393</f>
        <v/>
      </c>
      <c r="I393" t="n">
        <v>12</v>
      </c>
      <c r="J393">
        <f>586.88 * B393</f>
        <v/>
      </c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440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882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252</v>
      </c>
      <c r="H396" s="49" t="n"/>
      <c r="I396" s="49" t="n">
        <v>12</v>
      </c>
      <c r="J396" s="49" t="n"/>
      <c r="K396" s="49" t="n"/>
    </row>
    <row r="397" ht="12.8" customHeight="1" s="26">
      <c r="A397" s="49" t="inlineStr">
        <is>
          <t>ca1013</t>
        </is>
      </c>
      <c r="B397" s="49" t="inlineStr">
        <is>
          <t>-</t>
        </is>
      </c>
      <c r="C397" s="49" t="inlineStr">
        <is>
          <t>Vietnam black OP (listový černý čaj) kg</t>
        </is>
      </c>
      <c r="D397" s="49" t="n"/>
      <c r="E397" s="49" t="n"/>
      <c r="F397" s="49" t="n"/>
      <c r="G397" s="49" t="n">
        <v>224</v>
      </c>
      <c r="H397" s="49" t="n"/>
      <c r="I397" s="49" t="n">
        <v>12</v>
      </c>
      <c r="J397" s="49" t="n"/>
      <c r="K397" s="49" t="n"/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938</v>
      </c>
      <c r="H398">
        <f>G398 * B398</f>
        <v/>
      </c>
      <c r="I398" t="n">
        <v>12</v>
      </c>
      <c r="J398">
        <f>1050.56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364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613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336</v>
      </c>
      <c r="H401" s="49" t="n"/>
      <c r="I401" s="49" t="n">
        <v>12</v>
      </c>
      <c r="J401" s="49" t="n"/>
      <c r="K401" s="49" t="n"/>
    </row>
    <row r="402" ht="12.8" customHeight="1" s="26">
      <c r="A402" t="inlineStr">
        <is>
          <t>ca2004</t>
        </is>
      </c>
      <c r="B402" t="n">
        <v>0</v>
      </c>
      <c r="C402" t="inlineStr">
        <is>
          <t>China Gunpowder green (listový zelený čaj) kg</t>
        </is>
      </c>
      <c r="G402" t="n">
        <v>258</v>
      </c>
      <c r="H402">
        <f>G402 * B402</f>
        <v/>
      </c>
      <c r="I402" t="n">
        <v>12</v>
      </c>
      <c r="J402">
        <f>288.96 * B402</f>
        <v/>
      </c>
    </row>
    <row r="403" ht="12.8" customHeight="1" s="26">
      <c r="A403" t="inlineStr">
        <is>
          <t>ca2005</t>
        </is>
      </c>
      <c r="B403" t="n">
        <v>0</v>
      </c>
      <c r="C403" t="inlineStr">
        <is>
          <t>China Gunpowder green temple of heaven (listový zelený čaj) kg</t>
        </is>
      </c>
      <c r="G403" t="n">
        <v>490</v>
      </c>
      <c r="H403">
        <f>G403 * B403</f>
        <v/>
      </c>
      <c r="I403" t="n">
        <v>12</v>
      </c>
      <c r="J403">
        <f>548.8 * B403</f>
        <v/>
      </c>
    </row>
    <row r="404" ht="12.8" customHeight="1" s="26">
      <c r="A404" t="inlineStr">
        <is>
          <t>ca2006</t>
        </is>
      </c>
      <c r="B404" t="n">
        <v>0</v>
      </c>
      <c r="C404" t="inlineStr">
        <is>
          <t>China Chun Mee (listový zelený čaj) kg</t>
        </is>
      </c>
      <c r="G404" t="n">
        <v>448</v>
      </c>
      <c r="H404">
        <f>G404 * B404</f>
        <v/>
      </c>
      <c r="I404" t="n">
        <v>12</v>
      </c>
      <c r="J404">
        <f>501.76 * B404</f>
        <v/>
      </c>
    </row>
    <row r="405" ht="12.8" customHeight="1" s="26">
      <c r="A405" t="inlineStr">
        <is>
          <t>ca2007</t>
        </is>
      </c>
      <c r="B405" t="n">
        <v>0</v>
      </c>
      <c r="C405" t="inlineStr">
        <is>
          <t>China Jasmín green special congou (listový zelený čaj) kg</t>
        </is>
      </c>
      <c r="G405" t="n">
        <v>784</v>
      </c>
      <c r="H405">
        <f>G405 * B405</f>
        <v/>
      </c>
      <c r="I405" t="n">
        <v>12</v>
      </c>
      <c r="J405">
        <f>878.08 * B405</f>
        <v/>
      </c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1190</v>
      </c>
      <c r="H406">
        <f>G406 * B406</f>
        <v/>
      </c>
      <c r="I406" t="n">
        <v>12</v>
      </c>
      <c r="J406">
        <f>1332.8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616</v>
      </c>
      <c r="H407">
        <f>G407 * B407</f>
        <v/>
      </c>
      <c r="I407" t="n">
        <v>12</v>
      </c>
      <c r="J407">
        <f>689.92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423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196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1134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1672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1442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232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619</v>
      </c>
      <c r="H414">
        <f>G414 * B414</f>
        <v/>
      </c>
      <c r="I414" t="n">
        <v>12</v>
      </c>
      <c r="J414">
        <f>693.28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30</v>
      </c>
      <c r="H416">
        <f>G416 * B416</f>
        <v/>
      </c>
      <c r="I416" t="n">
        <v>12</v>
      </c>
      <c r="J416">
        <f>33.6 * B416</f>
        <v/>
      </c>
    </row>
    <row r="417" ht="12.8" customHeight="1" s="26">
      <c r="A417" t="inlineStr">
        <is>
          <t>99226</t>
        </is>
      </c>
      <c r="B417" t="n">
        <v>0</v>
      </c>
      <c r="C417" t="inlineStr">
        <is>
          <t>Vánoční čaj 40g(20x2g) ks</t>
        </is>
      </c>
      <c r="F417" t="inlineStr">
        <is>
          <t>8594056695997</t>
        </is>
      </c>
      <c r="G417" t="n">
        <v>35</v>
      </c>
      <c r="H417">
        <f>G417 * B417</f>
        <v/>
      </c>
      <c r="I417" t="n">
        <v>12</v>
      </c>
      <c r="J417">
        <f>39.2 * B417</f>
        <v/>
      </c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30</v>
      </c>
      <c r="H418">
        <f>G418 * B418</f>
        <v/>
      </c>
      <c r="I418" t="n">
        <v>12</v>
      </c>
      <c r="J418">
        <f>33.6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30</v>
      </c>
      <c r="H419">
        <f>G419 * B419</f>
        <v/>
      </c>
      <c r="I419" t="n">
        <v>12</v>
      </c>
      <c r="J419">
        <f>33.6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30</v>
      </c>
      <c r="H420">
        <f>G420 * B420</f>
        <v/>
      </c>
      <c r="I420" t="n">
        <v>12</v>
      </c>
      <c r="J420">
        <f>33.6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30</v>
      </c>
      <c r="H421">
        <f>G421 * B421</f>
        <v/>
      </c>
      <c r="I421" t="n">
        <v>12</v>
      </c>
      <c r="J421">
        <f>33.6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30</v>
      </c>
      <c r="H422">
        <f>G422 * B422</f>
        <v/>
      </c>
      <c r="I422" t="n">
        <v>12</v>
      </c>
      <c r="J422">
        <f>33.6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30</v>
      </c>
      <c r="H423">
        <f>G423 * B423</f>
        <v/>
      </c>
      <c r="I423" t="n">
        <v>12</v>
      </c>
      <c r="J423">
        <f>33.6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30</v>
      </c>
      <c r="H424">
        <f>G424 * B424</f>
        <v/>
      </c>
      <c r="I424" t="n">
        <v>12</v>
      </c>
      <c r="J424">
        <f>33.6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30</v>
      </c>
      <c r="H425">
        <f>G425 * B425</f>
        <v/>
      </c>
      <c r="I425" t="n">
        <v>12</v>
      </c>
      <c r="J425">
        <f>33.6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30</v>
      </c>
      <c r="H426">
        <f>G426 * B426</f>
        <v/>
      </c>
      <c r="I426" t="n">
        <v>12</v>
      </c>
      <c r="J426">
        <f>33.6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30</v>
      </c>
      <c r="H427">
        <f>G427 * B427</f>
        <v/>
      </c>
      <c r="I427" t="n">
        <v>12</v>
      </c>
      <c r="J427">
        <f>33.6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30</v>
      </c>
      <c r="H428">
        <f>G428 * B428</f>
        <v/>
      </c>
      <c r="I428" t="n">
        <v>12</v>
      </c>
      <c r="J428">
        <f>33.6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30</v>
      </c>
      <c r="H429">
        <f>G429 * B429</f>
        <v/>
      </c>
      <c r="I429" t="n">
        <v>12</v>
      </c>
      <c r="J429">
        <f>33.6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30</v>
      </c>
      <c r="H430">
        <f>G430 * B430</f>
        <v/>
      </c>
      <c r="I430" t="n">
        <v>12</v>
      </c>
      <c r="J430">
        <f>33.6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30</v>
      </c>
      <c r="H431">
        <f>G431 * B431</f>
        <v/>
      </c>
      <c r="I431" t="n">
        <v>12</v>
      </c>
      <c r="J431">
        <f>33.6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30</v>
      </c>
      <c r="H433">
        <f>G433 * B433</f>
        <v/>
      </c>
      <c r="I433" t="n">
        <v>12</v>
      </c>
      <c r="J433">
        <f>33.6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37</v>
      </c>
      <c r="H434">
        <f>G434 * B434</f>
        <v/>
      </c>
      <c r="I434" t="n">
        <v>12</v>
      </c>
      <c r="J434">
        <f>41.44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34</v>
      </c>
      <c r="H435">
        <f>G435 * B435</f>
        <v/>
      </c>
      <c r="I435" t="n">
        <v>12</v>
      </c>
      <c r="J435">
        <f>38.08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39</v>
      </c>
      <c r="H436">
        <f>G436 * B436</f>
        <v/>
      </c>
      <c r="I436" t="n">
        <v>12</v>
      </c>
      <c r="J436">
        <f>43.68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39</v>
      </c>
      <c r="H437">
        <f>G437 * B437</f>
        <v/>
      </c>
      <c r="I437" t="n">
        <v>12</v>
      </c>
      <c r="J437">
        <f>43.68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33</v>
      </c>
      <c r="H438">
        <f>G438 * B438</f>
        <v/>
      </c>
      <c r="I438" t="n">
        <v>12</v>
      </c>
      <c r="J438">
        <f>36.96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35</v>
      </c>
      <c r="H439">
        <f>G439 * B439</f>
        <v/>
      </c>
      <c r="I439" t="n">
        <v>12</v>
      </c>
      <c r="J439">
        <f>39.2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37</v>
      </c>
      <c r="H440">
        <f>G440 * B440</f>
        <v/>
      </c>
      <c r="I440" t="n">
        <v>12</v>
      </c>
      <c r="J440">
        <f>41.44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26</v>
      </c>
      <c r="H441">
        <f>G441 * B441</f>
        <v/>
      </c>
      <c r="I441" t="n">
        <v>12</v>
      </c>
      <c r="J441">
        <f>29.12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15</v>
      </c>
      <c r="H443">
        <f>G443 * B443</f>
        <v/>
      </c>
      <c r="I443" t="n">
        <v>12</v>
      </c>
      <c r="J443">
        <f>16.8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26</v>
      </c>
      <c r="H444">
        <f>G444 * B444</f>
        <v/>
      </c>
      <c r="I444" t="n">
        <v>12</v>
      </c>
      <c r="J444">
        <f>29.12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26</v>
      </c>
      <c r="H445">
        <f>G445 * B445</f>
        <v/>
      </c>
      <c r="I445" t="n">
        <v>12</v>
      </c>
      <c r="J445">
        <f>29.12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28</v>
      </c>
      <c r="H446">
        <f>G446 * B446</f>
        <v/>
      </c>
      <c r="I446" t="n">
        <v>12</v>
      </c>
      <c r="J446">
        <f>31.36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24</v>
      </c>
      <c r="H447">
        <f>G447 * B447</f>
        <v/>
      </c>
      <c r="I447" t="n">
        <v>12</v>
      </c>
      <c r="J447">
        <f>26.88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24</v>
      </c>
      <c r="H448">
        <f>G448 * B448</f>
        <v/>
      </c>
      <c r="I448" t="n">
        <v>12</v>
      </c>
      <c r="J448">
        <f>26.88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38</v>
      </c>
      <c r="H449">
        <f>G449 * B449</f>
        <v/>
      </c>
      <c r="I449" t="n">
        <v>12</v>
      </c>
      <c r="J449">
        <f>42.56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24</v>
      </c>
      <c r="H450">
        <f>G450 * B450</f>
        <v/>
      </c>
      <c r="I450" t="n">
        <v>12</v>
      </c>
      <c r="J450">
        <f>26.88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26</v>
      </c>
      <c r="H451">
        <f>G451 * B451</f>
        <v/>
      </c>
      <c r="I451" t="n">
        <v>12</v>
      </c>
      <c r="J451">
        <f>29.12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24</v>
      </c>
      <c r="H452">
        <f>G452 * B452</f>
        <v/>
      </c>
      <c r="I452" t="n">
        <v>12</v>
      </c>
      <c r="J452">
        <f>26.88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34</v>
      </c>
      <c r="H453">
        <f>G453 * B453</f>
        <v/>
      </c>
      <c r="I453" t="n">
        <v>12</v>
      </c>
      <c r="J453">
        <f>38.08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31</v>
      </c>
      <c r="H454">
        <f>G454 * B454</f>
        <v/>
      </c>
      <c r="I454" t="n">
        <v>12</v>
      </c>
      <c r="J454">
        <f>34.72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30</v>
      </c>
      <c r="H455">
        <f>G455 * B455</f>
        <v/>
      </c>
      <c r="I455" t="n">
        <v>12</v>
      </c>
      <c r="J455">
        <f>33.6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35</v>
      </c>
      <c r="H456">
        <f>G456 * B456</f>
        <v/>
      </c>
      <c r="I456" t="n">
        <v>12</v>
      </c>
      <c r="J456">
        <f>39.2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29</v>
      </c>
      <c r="H457">
        <f>G457 * B457</f>
        <v/>
      </c>
      <c r="I457" t="n">
        <v>12</v>
      </c>
      <c r="J457">
        <f>32.48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31</v>
      </c>
      <c r="H458">
        <f>G458 * B458</f>
        <v/>
      </c>
      <c r="I458" t="n">
        <v>12</v>
      </c>
      <c r="J458">
        <f>34.72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30</v>
      </c>
      <c r="H459">
        <f>G459 * B459</f>
        <v/>
      </c>
      <c r="I459" t="n">
        <v>12</v>
      </c>
      <c r="J459">
        <f>33.6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24</v>
      </c>
      <c r="H460">
        <f>G460 * B460</f>
        <v/>
      </c>
      <c r="I460" t="n">
        <v>12</v>
      </c>
      <c r="J460">
        <f>26.88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25</v>
      </c>
      <c r="H461">
        <f>G461 * B461</f>
        <v/>
      </c>
      <c r="I461" t="n">
        <v>12</v>
      </c>
      <c r="J461">
        <f>28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26</v>
      </c>
      <c r="H462">
        <f>G462 * B462</f>
        <v/>
      </c>
      <c r="I462" t="n">
        <v>12</v>
      </c>
      <c r="J462">
        <f>29.12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24</v>
      </c>
      <c r="H463">
        <f>G463 * B463</f>
        <v/>
      </c>
      <c r="I463" t="n">
        <v>12</v>
      </c>
      <c r="J463">
        <f>26.88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30</v>
      </c>
      <c r="H464">
        <f>G464 * B464</f>
        <v/>
      </c>
      <c r="I464" t="n">
        <v>12</v>
      </c>
      <c r="J464">
        <f>33.6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26</v>
      </c>
      <c r="H465">
        <f>G465 * B465</f>
        <v/>
      </c>
      <c r="I465" t="n">
        <v>12</v>
      </c>
      <c r="J465">
        <f>29.12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37</v>
      </c>
      <c r="H466">
        <f>G466 * B466</f>
        <v/>
      </c>
      <c r="I466" t="n">
        <v>12</v>
      </c>
      <c r="J466">
        <f>41.44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32</v>
      </c>
      <c r="H467">
        <f>G467 * B467</f>
        <v/>
      </c>
      <c r="I467" t="n">
        <v>12</v>
      </c>
      <c r="J467">
        <f>35.84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26</v>
      </c>
      <c r="H468">
        <f>G468 * B468</f>
        <v/>
      </c>
      <c r="I468" t="n">
        <v>12</v>
      </c>
      <c r="J468">
        <f>29.12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25</v>
      </c>
      <c r="H469">
        <f>G469 * B469</f>
        <v/>
      </c>
      <c r="I469" t="n">
        <v>12</v>
      </c>
      <c r="J469">
        <f>28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33</v>
      </c>
      <c r="H470">
        <f>G470 * B470</f>
        <v/>
      </c>
      <c r="I470" t="n">
        <v>12</v>
      </c>
      <c r="J470">
        <f>36.96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26</v>
      </c>
      <c r="H471">
        <f>G471 * B471</f>
        <v/>
      </c>
      <c r="I471" t="n">
        <v>12</v>
      </c>
      <c r="J471">
        <f>29.12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28</v>
      </c>
      <c r="H472">
        <f>G472 * B472</f>
        <v/>
      </c>
      <c r="I472" t="n">
        <v>12</v>
      </c>
      <c r="J472">
        <f>31.36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23</v>
      </c>
      <c r="H473">
        <f>G473 * B473</f>
        <v/>
      </c>
      <c r="I473" t="n">
        <v>12</v>
      </c>
      <c r="J473">
        <f>25.76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31</v>
      </c>
      <c r="H474">
        <f>G474 * B474</f>
        <v/>
      </c>
      <c r="I474" t="n">
        <v>12</v>
      </c>
      <c r="J474">
        <f>34.72 * B474</f>
        <v/>
      </c>
    </row>
    <row r="475" ht="12.8" customHeight="1" s="26">
      <c r="A475" t="inlineStr">
        <is>
          <t>99280</t>
        </is>
      </c>
      <c r="B475" t="n">
        <v>0</v>
      </c>
      <c r="C475" t="inlineStr">
        <is>
          <t>Jetel červený květ 30g(20x1,5g) ks</t>
        </is>
      </c>
      <c r="F475" t="inlineStr">
        <is>
          <t>8594056690664</t>
        </is>
      </c>
      <c r="G475" t="n">
        <v>30</v>
      </c>
      <c r="H475">
        <f>G475 * B475</f>
        <v/>
      </c>
      <c r="I475" t="n">
        <v>12</v>
      </c>
      <c r="J475">
        <f>33.6 * B475</f>
        <v/>
      </c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33</v>
      </c>
      <c r="H476">
        <f>G476 * B476</f>
        <v/>
      </c>
      <c r="I476" t="n">
        <v>12</v>
      </c>
      <c r="J476">
        <f>36.96 * B476</f>
        <v/>
      </c>
    </row>
    <row r="477" ht="12.8" customHeight="1" s="26">
      <c r="A477" t="inlineStr">
        <is>
          <t>99282</t>
        </is>
      </c>
      <c r="B477" t="n">
        <v>0</v>
      </c>
      <c r="C477" t="inlineStr">
        <is>
          <t>Hloh list s květem 30g(20x1,5g) ks</t>
        </is>
      </c>
      <c r="F477" t="inlineStr">
        <is>
          <t>8594056690688</t>
        </is>
      </c>
      <c r="G477" t="n">
        <v>25</v>
      </c>
      <c r="H477">
        <f>G477 * B477</f>
        <v/>
      </c>
      <c r="I477" t="n">
        <v>12</v>
      </c>
      <c r="J477">
        <f>28 * B477</f>
        <v/>
      </c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28</v>
      </c>
      <c r="H478">
        <f>G478 * B478</f>
        <v/>
      </c>
      <c r="I478" t="n">
        <v>12</v>
      </c>
      <c r="J478">
        <f>31.36 * B478</f>
        <v/>
      </c>
    </row>
    <row r="479" ht="12.8" customHeight="1" s="26">
      <c r="A479" t="inlineStr">
        <is>
          <t>99284</t>
        </is>
      </c>
      <c r="B479" t="n">
        <v>0</v>
      </c>
      <c r="C479" t="inlineStr">
        <is>
          <t>Světlík kvetucí nať 30g(20x1,5g) ks</t>
        </is>
      </c>
      <c r="F479" t="inlineStr">
        <is>
          <t>8594056690701</t>
        </is>
      </c>
      <c r="G479" t="n">
        <v>28</v>
      </c>
      <c r="H479">
        <f>G479 * B479</f>
        <v/>
      </c>
      <c r="I479" t="n">
        <v>12</v>
      </c>
      <c r="J479">
        <f>31.36 * B479</f>
        <v/>
      </c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29</v>
      </c>
      <c r="H480">
        <f>G480 * B480</f>
        <v/>
      </c>
      <c r="I480" t="n">
        <v>12</v>
      </c>
      <c r="J480">
        <f>32.48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48</v>
      </c>
      <c r="H481">
        <f>G481 * B481</f>
        <v/>
      </c>
      <c r="I481" t="n">
        <v>12</v>
      </c>
      <c r="J481">
        <f>53.76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31</v>
      </c>
      <c r="H482">
        <f>G482 * B482</f>
        <v/>
      </c>
      <c r="I482" t="n">
        <v>12</v>
      </c>
      <c r="J482">
        <f>34.72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28</v>
      </c>
      <c r="H483">
        <f>G483 * B483</f>
        <v/>
      </c>
      <c r="I483" t="n">
        <v>12</v>
      </c>
      <c r="J483">
        <f>31.36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28</v>
      </c>
      <c r="H484">
        <f>G484 * B484</f>
        <v/>
      </c>
      <c r="I484" t="n">
        <v>12</v>
      </c>
      <c r="J484">
        <f>31.36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26</v>
      </c>
      <c r="H485">
        <f>G485 * B485</f>
        <v/>
      </c>
      <c r="I485" t="n">
        <v>12</v>
      </c>
      <c r="J485">
        <f>29.12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69</v>
      </c>
      <c r="H486">
        <f>G486 * B486</f>
        <v/>
      </c>
      <c r="I486" t="n">
        <v>12</v>
      </c>
      <c r="J486">
        <f>77.28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39</v>
      </c>
      <c r="H487">
        <f>G487 * B487</f>
        <v/>
      </c>
      <c r="I487" t="n">
        <v>12</v>
      </c>
      <c r="J487">
        <f>43.68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26</v>
      </c>
      <c r="H488">
        <f>G488 * B488</f>
        <v/>
      </c>
      <c r="I488" t="n">
        <v>12</v>
      </c>
      <c r="J488">
        <f>29.12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29</v>
      </c>
      <c r="H489">
        <f>G489 * B489</f>
        <v/>
      </c>
      <c r="I489" t="n">
        <v>12</v>
      </c>
      <c r="J489">
        <f>32.48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29</v>
      </c>
      <c r="H490">
        <f>G490 * B490</f>
        <v/>
      </c>
      <c r="I490" t="n">
        <v>12</v>
      </c>
      <c r="J490">
        <f>32.48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s="49" t="inlineStr">
        <is>
          <t>92004</t>
        </is>
      </c>
      <c r="B492" s="49" t="inlineStr">
        <is>
          <t>-</t>
        </is>
      </c>
      <c r="C492" s="49" t="inlineStr">
        <is>
          <t>Ovocný dýchánek 40g(20x2,0g) ks</t>
        </is>
      </c>
      <c r="D492" s="49" t="n"/>
      <c r="E492" s="49" t="n"/>
      <c r="F492" s="49" t="inlineStr">
        <is>
          <t>8594056690268</t>
        </is>
      </c>
      <c r="G492" s="49" t="n">
        <v>18</v>
      </c>
      <c r="H492" s="49" t="n"/>
      <c r="I492" s="49" t="n">
        <v>12</v>
      </c>
      <c r="J492" s="49" t="n"/>
      <c r="K492" s="49" t="n"/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35</v>
      </c>
      <c r="H493">
        <f>G493 * B493</f>
        <v/>
      </c>
      <c r="I493" t="n">
        <v>12</v>
      </c>
      <c r="J493">
        <f>39.2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35</v>
      </c>
      <c r="H494">
        <f>G494 * B494</f>
        <v/>
      </c>
      <c r="I494" t="n">
        <v>12</v>
      </c>
      <c r="J494">
        <f>39.2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35</v>
      </c>
      <c r="H495">
        <f>G495 * B495</f>
        <v/>
      </c>
      <c r="I495" t="n">
        <v>12</v>
      </c>
      <c r="J495">
        <f>39.2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35</v>
      </c>
      <c r="H496">
        <f>G496 * B496</f>
        <v/>
      </c>
      <c r="I496" t="n">
        <v>12</v>
      </c>
      <c r="J496">
        <f>39.2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32</v>
      </c>
      <c r="H497">
        <f>G497 * B497</f>
        <v/>
      </c>
      <c r="I497" t="n">
        <v>12</v>
      </c>
      <c r="J497">
        <f>35.84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32</v>
      </c>
      <c r="H498">
        <f>G498 * B498</f>
        <v/>
      </c>
      <c r="I498" t="n">
        <v>12</v>
      </c>
      <c r="J498">
        <f>35.84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32</v>
      </c>
      <c r="H499">
        <f>G499 * B499</f>
        <v/>
      </c>
      <c r="I499" t="n">
        <v>12</v>
      </c>
      <c r="J499">
        <f>35.84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32</v>
      </c>
      <c r="H500">
        <f>G500 * B500</f>
        <v/>
      </c>
      <c r="I500" t="n">
        <v>12</v>
      </c>
      <c r="J500">
        <f>35.84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35</v>
      </c>
      <c r="H501">
        <f>G501 * B501</f>
        <v/>
      </c>
      <c r="I501" t="n">
        <v>12</v>
      </c>
      <c r="J501">
        <f>39.2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35</v>
      </c>
      <c r="H502">
        <f>G502 * B502</f>
        <v/>
      </c>
      <c r="I502" t="n">
        <v>12</v>
      </c>
      <c r="J502">
        <f>39.2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35</v>
      </c>
      <c r="H503">
        <f>G503 * B503</f>
        <v/>
      </c>
      <c r="I503" t="n">
        <v>12</v>
      </c>
      <c r="J503">
        <f>39.2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35</v>
      </c>
      <c r="H504">
        <f>G504 * B504</f>
        <v/>
      </c>
      <c r="I504" t="n">
        <v>12</v>
      </c>
      <c r="J504">
        <f>39.2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35</v>
      </c>
      <c r="H505">
        <f>G505 * B505</f>
        <v/>
      </c>
      <c r="I505" t="n">
        <v>12</v>
      </c>
      <c r="J505">
        <f>39.2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15</v>
      </c>
      <c r="H507">
        <f>G507 * B507</f>
        <v/>
      </c>
      <c r="I507" t="n">
        <v>12</v>
      </c>
      <c r="J507">
        <f>16.8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31</v>
      </c>
      <c r="H508">
        <f>G508 * B508</f>
        <v/>
      </c>
      <c r="I508" t="n">
        <v>12</v>
      </c>
      <c r="J508">
        <f>34.72 * B508</f>
        <v/>
      </c>
    </row>
    <row r="509" ht="12.8" customHeight="1" s="26">
      <c r="A509" t="inlineStr">
        <is>
          <t>95002</t>
        </is>
      </c>
      <c r="B509" t="n">
        <v>0</v>
      </c>
      <c r="C509" t="inlineStr">
        <is>
          <t>China Gunpowder green temple of heaven 40g(20x2g) LEAF ks</t>
        </is>
      </c>
      <c r="F509" t="inlineStr">
        <is>
          <t>8594056690251</t>
        </is>
      </c>
      <c r="G509" t="n">
        <v>29</v>
      </c>
      <c r="H509">
        <f>G509 * B509</f>
        <v/>
      </c>
      <c r="I509" t="n">
        <v>12</v>
      </c>
      <c r="J509">
        <f>32.48 * B509</f>
        <v/>
      </c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35</v>
      </c>
      <c r="H510">
        <f>G510 * B510</f>
        <v/>
      </c>
      <c r="I510" t="n">
        <v>12</v>
      </c>
      <c r="J510">
        <f>39.2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30</v>
      </c>
      <c r="H511">
        <f>G511 * B511</f>
        <v/>
      </c>
      <c r="I511" t="n">
        <v>12</v>
      </c>
      <c r="J511">
        <f>33.6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32</v>
      </c>
      <c r="H512">
        <f>G512 * B512</f>
        <v/>
      </c>
      <c r="I512" t="n">
        <v>12</v>
      </c>
      <c r="J512">
        <f>35.84 * B512</f>
        <v/>
      </c>
    </row>
    <row r="513" ht="12.8" customHeight="1" s="26">
      <c r="A513" t="inlineStr">
        <is>
          <t>95007</t>
        </is>
      </c>
      <c r="B513" t="n">
        <v>0</v>
      </c>
      <c r="C513" t="inlineStr">
        <is>
          <t>China Chun Mee 40g(20x2g) LEAF ks</t>
        </is>
      </c>
      <c r="F513" t="inlineStr">
        <is>
          <t>8594056695959</t>
        </is>
      </c>
      <c r="G513" t="n">
        <v>29</v>
      </c>
      <c r="H513">
        <f>G513 * B513</f>
        <v/>
      </c>
      <c r="I513" t="n">
        <v>12</v>
      </c>
      <c r="J513">
        <f>32.48 * B513</f>
        <v/>
      </c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35</v>
      </c>
      <c r="H514">
        <f>G514 * B514</f>
        <v/>
      </c>
      <c r="I514" t="n">
        <v>12</v>
      </c>
      <c r="J514">
        <f>39.2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55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55</v>
      </c>
      <c r="H516">
        <f>G516 * B516</f>
        <v/>
      </c>
      <c r="I516" t="n">
        <v>12</v>
      </c>
      <c r="J516">
        <f>61.6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33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33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32</v>
      </c>
      <c r="H519">
        <f>G519 * B519</f>
        <v/>
      </c>
      <c r="I519" t="n">
        <v>12</v>
      </c>
      <c r="J519">
        <f>35.84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34</v>
      </c>
      <c r="H520">
        <f>G520 * B520</f>
        <v/>
      </c>
      <c r="I520" t="n">
        <v>12</v>
      </c>
      <c r="J520">
        <f>38.08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36</v>
      </c>
      <c r="H521">
        <f>G521 * B521</f>
        <v/>
      </c>
      <c r="I521" t="n">
        <v>12</v>
      </c>
      <c r="J521">
        <f>40.32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34</v>
      </c>
      <c r="H522">
        <f>G522 * B522</f>
        <v/>
      </c>
      <c r="I522" t="n">
        <v>12</v>
      </c>
      <c r="J522">
        <f>38.08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34</v>
      </c>
      <c r="H523">
        <f>G523 * B523</f>
        <v/>
      </c>
      <c r="I523" t="n">
        <v>12</v>
      </c>
      <c r="J523">
        <f>38.08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27</v>
      </c>
      <c r="H524">
        <f>G524 * B524</f>
        <v/>
      </c>
      <c r="I524" t="n">
        <v>12</v>
      </c>
      <c r="J524">
        <f>30.24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15</v>
      </c>
      <c r="H526">
        <f>G526 * B526</f>
        <v/>
      </c>
      <c r="I526" t="n">
        <v>12</v>
      </c>
      <c r="J526">
        <f>16.8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33</v>
      </c>
      <c r="H527">
        <f>G527 * B527</f>
        <v/>
      </c>
      <c r="I527" t="n">
        <v>12</v>
      </c>
      <c r="J527">
        <f>36.96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31</v>
      </c>
      <c r="H528">
        <f>G528 * B528</f>
        <v/>
      </c>
      <c r="I528" t="n">
        <v>12</v>
      </c>
      <c r="J528">
        <f>34.72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26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35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29</v>
      </c>
      <c r="H531">
        <f>G531 * B531</f>
        <v/>
      </c>
      <c r="I531" t="n">
        <v>12</v>
      </c>
      <c r="J531">
        <f>32.48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33</v>
      </c>
      <c r="H532">
        <f>G532 * B532</f>
        <v/>
      </c>
      <c r="I532" t="n">
        <v>12</v>
      </c>
      <c r="J532">
        <f>36.96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33</v>
      </c>
      <c r="H533">
        <f>G533 * B533</f>
        <v/>
      </c>
      <c r="I533" t="n">
        <v>12</v>
      </c>
      <c r="J533">
        <f>36.96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33</v>
      </c>
      <c r="H534">
        <f>G534 * B534</f>
        <v/>
      </c>
      <c r="I534" t="n">
        <v>12</v>
      </c>
      <c r="J534">
        <f>36.96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33</v>
      </c>
      <c r="H535">
        <f>G535 * B535</f>
        <v/>
      </c>
      <c r="I535" t="n">
        <v>12</v>
      </c>
      <c r="J535">
        <f>36.96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33</v>
      </c>
      <c r="H536">
        <f>G536 * B536</f>
        <v/>
      </c>
      <c r="I536" t="n">
        <v>12</v>
      </c>
      <c r="J536">
        <f>36.96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29</v>
      </c>
      <c r="H537">
        <f>G537 * B537</f>
        <v/>
      </c>
      <c r="I537" t="n">
        <v>12</v>
      </c>
      <c r="J537">
        <f>32.48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20</v>
      </c>
      <c r="H538">
        <f>G538 * B538</f>
        <v/>
      </c>
      <c r="I538" t="n">
        <v>12</v>
      </c>
      <c r="J538">
        <f>22.4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30</v>
      </c>
      <c r="H540">
        <f>G540 * B540</f>
        <v/>
      </c>
      <c r="I540" t="n">
        <v>12</v>
      </c>
      <c r="J540">
        <f>33.6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30</v>
      </c>
      <c r="H541">
        <f>G541 * B541</f>
        <v/>
      </c>
      <c r="I541" t="n">
        <v>12</v>
      </c>
      <c r="J541">
        <f>33.6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30</v>
      </c>
      <c r="H542">
        <f>G542 * B542</f>
        <v/>
      </c>
      <c r="I542" t="n">
        <v>12</v>
      </c>
      <c r="J542">
        <f>33.6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30</v>
      </c>
      <c r="H543">
        <f>G543 * B543</f>
        <v/>
      </c>
      <c r="I543" t="n">
        <v>12</v>
      </c>
      <c r="J543">
        <f>33.6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30</v>
      </c>
      <c r="H544">
        <f>G544 * B544</f>
        <v/>
      </c>
      <c r="I544" t="n">
        <v>12</v>
      </c>
      <c r="J544">
        <f>33.6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30</v>
      </c>
      <c r="H545">
        <f>G545 * B545</f>
        <v/>
      </c>
      <c r="I545" t="n">
        <v>12</v>
      </c>
      <c r="J545">
        <f>33.6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30</v>
      </c>
      <c r="H546">
        <f>G546 * B546</f>
        <v/>
      </c>
      <c r="I546" t="n">
        <v>12</v>
      </c>
      <c r="J546">
        <f>33.6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30</v>
      </c>
      <c r="H547">
        <f>G547 * B547</f>
        <v/>
      </c>
      <c r="I547" t="n">
        <v>12</v>
      </c>
      <c r="J547">
        <f>33.6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30</v>
      </c>
      <c r="H548">
        <f>G548 * B548</f>
        <v/>
      </c>
      <c r="I548" t="n">
        <v>12</v>
      </c>
      <c r="J548">
        <f>33.6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30</v>
      </c>
      <c r="H549">
        <f>G549 * B549</f>
        <v/>
      </c>
      <c r="I549" t="n">
        <v>12</v>
      </c>
      <c r="J549">
        <f>33.6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30</v>
      </c>
      <c r="H550">
        <f>G550 * B550</f>
        <v/>
      </c>
      <c r="I550" t="n">
        <v>12</v>
      </c>
      <c r="J550">
        <f>33.6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30</v>
      </c>
      <c r="H551">
        <f>G551 * B551</f>
        <v/>
      </c>
      <c r="I551" t="n">
        <v>12</v>
      </c>
      <c r="J551">
        <f>33.6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30</v>
      </c>
      <c r="H552">
        <f>G552 * B552</f>
        <v/>
      </c>
      <c r="I552" t="n">
        <v>12</v>
      </c>
      <c r="J552">
        <f>33.6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30</v>
      </c>
      <c r="H553">
        <f>G553 * B553</f>
        <v/>
      </c>
      <c r="I553" t="n">
        <v>12</v>
      </c>
      <c r="J553">
        <f>33.6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30</v>
      </c>
      <c r="H554">
        <f>G554 * B554</f>
        <v/>
      </c>
      <c r="I554" t="n">
        <v>12</v>
      </c>
      <c r="J554">
        <f>33.6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30</v>
      </c>
      <c r="H555">
        <f>G555 * B555</f>
        <v/>
      </c>
      <c r="I555" t="n">
        <v>12</v>
      </c>
      <c r="J555">
        <f>33.6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30</v>
      </c>
      <c r="H556">
        <f>G556 * B556</f>
        <v/>
      </c>
      <c r="I556" t="n">
        <v>12</v>
      </c>
      <c r="J556">
        <f>33.6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30</v>
      </c>
      <c r="H557">
        <f>G557 * B557</f>
        <v/>
      </c>
      <c r="I557" t="n">
        <v>12</v>
      </c>
      <c r="J557">
        <f>33.6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30</v>
      </c>
      <c r="H558">
        <f>G558 * B558</f>
        <v/>
      </c>
      <c r="I558" t="n">
        <v>12</v>
      </c>
      <c r="J558">
        <f>33.6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35</v>
      </c>
      <c r="H559">
        <f>G559 * B559</f>
        <v/>
      </c>
      <c r="I559" t="n">
        <v>12</v>
      </c>
      <c r="J559">
        <f>39.2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30</v>
      </c>
      <c r="H560">
        <f>G560 * B560</f>
        <v/>
      </c>
      <c r="I560" t="n">
        <v>12</v>
      </c>
      <c r="J560">
        <f>33.6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30</v>
      </c>
      <c r="H561">
        <f>G561 * B561</f>
        <v/>
      </c>
      <c r="I561" t="n">
        <v>12</v>
      </c>
      <c r="J561">
        <f>33.6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30</v>
      </c>
      <c r="H562">
        <f>G562 * B562</f>
        <v/>
      </c>
      <c r="I562" t="n">
        <v>12</v>
      </c>
      <c r="J562">
        <f>33.6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30</v>
      </c>
      <c r="H563">
        <f>G563 * B563</f>
        <v/>
      </c>
      <c r="I563" t="n">
        <v>12</v>
      </c>
      <c r="J563">
        <f>33.6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30</v>
      </c>
      <c r="H564">
        <f>G564 * B564</f>
        <v/>
      </c>
      <c r="I564" t="n">
        <v>12</v>
      </c>
      <c r="J564">
        <f>33.6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30</v>
      </c>
      <c r="H565">
        <f>G565 * B565</f>
        <v/>
      </c>
      <c r="I565" t="n">
        <v>12</v>
      </c>
      <c r="J565">
        <f>33.6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30</v>
      </c>
      <c r="H566">
        <f>G566 * B566</f>
        <v/>
      </c>
      <c r="I566" t="n">
        <v>12</v>
      </c>
      <c r="J566">
        <f>33.6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30</v>
      </c>
      <c r="H567">
        <f>G567 * B567</f>
        <v/>
      </c>
      <c r="I567" t="n">
        <v>12</v>
      </c>
      <c r="J567">
        <f>33.6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30</v>
      </c>
      <c r="H568">
        <f>G568 * B568</f>
        <v/>
      </c>
      <c r="I568" t="n">
        <v>12</v>
      </c>
      <c r="J568">
        <f>33.6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30</v>
      </c>
      <c r="H569">
        <f>G569 * B569</f>
        <v/>
      </c>
      <c r="I569" t="n">
        <v>12</v>
      </c>
      <c r="J569">
        <f>33.6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30</v>
      </c>
      <c r="H570">
        <f>G570 * B570</f>
        <v/>
      </c>
      <c r="I570" t="n">
        <v>12</v>
      </c>
      <c r="J570">
        <f>33.6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30</v>
      </c>
      <c r="H571">
        <f>G571 * B571</f>
        <v/>
      </c>
      <c r="I571" t="n">
        <v>12</v>
      </c>
      <c r="J571">
        <f>33.6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30</v>
      </c>
      <c r="H572">
        <f>G572 * B572</f>
        <v/>
      </c>
      <c r="I572" t="n">
        <v>12</v>
      </c>
      <c r="J572">
        <f>33.6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30</v>
      </c>
      <c r="H573">
        <f>G573 * B573</f>
        <v/>
      </c>
      <c r="I573" t="n">
        <v>12</v>
      </c>
      <c r="J573">
        <f>33.6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30</v>
      </c>
      <c r="H574">
        <f>G574 * B574</f>
        <v/>
      </c>
      <c r="I574" t="n">
        <v>12</v>
      </c>
      <c r="J574">
        <f>33.6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30</v>
      </c>
      <c r="H575">
        <f>G575 * B575</f>
        <v/>
      </c>
      <c r="I575" t="n">
        <v>12</v>
      </c>
      <c r="J575">
        <f>33.6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30</v>
      </c>
      <c r="H576">
        <f>G576 * B576</f>
        <v/>
      </c>
      <c r="I576" t="n">
        <v>12</v>
      </c>
      <c r="J576">
        <f>33.6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30</v>
      </c>
      <c r="H577">
        <f>G577 * B577</f>
        <v/>
      </c>
      <c r="I577" t="n">
        <v>12</v>
      </c>
      <c r="J577">
        <f>33.6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30</v>
      </c>
      <c r="H578">
        <f>G578 * B578</f>
        <v/>
      </c>
      <c r="I578" t="n">
        <v>12</v>
      </c>
      <c r="J578">
        <f>33.6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30</v>
      </c>
      <c r="H579">
        <f>G579 * B579</f>
        <v/>
      </c>
      <c r="I579" t="n">
        <v>12</v>
      </c>
      <c r="J579">
        <f>33.6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30</v>
      </c>
      <c r="H580">
        <f>G580 * B580</f>
        <v/>
      </c>
      <c r="I580" t="n">
        <v>12</v>
      </c>
      <c r="J580">
        <f>33.6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30</v>
      </c>
      <c r="H581">
        <f>G581 * B581</f>
        <v/>
      </c>
      <c r="I581" t="n">
        <v>12</v>
      </c>
      <c r="J581">
        <f>33.6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59</v>
      </c>
      <c r="H583">
        <f>G583 * B583</f>
        <v/>
      </c>
      <c r="I583" t="n">
        <v>12</v>
      </c>
      <c r="J583">
        <f>66.08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28</v>
      </c>
      <c r="H584">
        <f>G584 * B584</f>
        <v/>
      </c>
      <c r="I584" t="n">
        <v>12</v>
      </c>
      <c r="J584">
        <f>31.36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32</v>
      </c>
      <c r="H585">
        <f>G585 * B585</f>
        <v/>
      </c>
      <c r="I585" t="n">
        <v>12</v>
      </c>
      <c r="J585">
        <f>35.84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30</v>
      </c>
      <c r="H586">
        <f>G586 * B586</f>
        <v/>
      </c>
      <c r="I586" t="n">
        <v>12</v>
      </c>
      <c r="J586">
        <f>33.6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45</v>
      </c>
      <c r="H587">
        <f>G587 * B587</f>
        <v/>
      </c>
      <c r="I587" t="n">
        <v>12</v>
      </c>
      <c r="J587">
        <f>50.4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22</v>
      </c>
      <c r="H588">
        <f>G588 * B588</f>
        <v/>
      </c>
      <c r="I588" t="n">
        <v>12</v>
      </c>
      <c r="J588">
        <f>24.64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26</v>
      </c>
      <c r="H589">
        <f>G589 * B589</f>
        <v/>
      </c>
      <c r="I589" t="n">
        <v>12</v>
      </c>
      <c r="J589">
        <f>29.12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45</v>
      </c>
      <c r="H590">
        <f>G590 * B590</f>
        <v/>
      </c>
      <c r="I590" t="n">
        <v>12</v>
      </c>
      <c r="J590">
        <f>50.4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43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32</v>
      </c>
      <c r="H592">
        <f>G592 * B592</f>
        <v/>
      </c>
      <c r="I592" t="n">
        <v>12</v>
      </c>
      <c r="J592">
        <f>35.84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42</v>
      </c>
      <c r="H593">
        <f>G593 * B593</f>
        <v/>
      </c>
      <c r="I593" t="n">
        <v>12</v>
      </c>
      <c r="J593">
        <f>47.04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28</v>
      </c>
      <c r="H594">
        <f>G594 * B594</f>
        <v/>
      </c>
      <c r="I594" t="n">
        <v>12</v>
      </c>
      <c r="J594">
        <f>31.36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30</v>
      </c>
      <c r="H595">
        <f>G595 * B595</f>
        <v/>
      </c>
      <c r="I595" t="n">
        <v>12</v>
      </c>
      <c r="J595">
        <f>33.6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31</v>
      </c>
      <c r="H596">
        <f>G596 * B596</f>
        <v/>
      </c>
      <c r="I596" t="n">
        <v>12</v>
      </c>
      <c r="J596">
        <f>34.72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74</v>
      </c>
      <c r="H597">
        <f>G597 * B597</f>
        <v/>
      </c>
      <c r="I597" t="n">
        <v>12</v>
      </c>
      <c r="J597">
        <f>82.88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18</v>
      </c>
      <c r="H599">
        <f>G599 * B599</f>
        <v/>
      </c>
      <c r="I599" t="n">
        <v>12</v>
      </c>
      <c r="J599">
        <f>20.16 * B599</f>
        <v/>
      </c>
    </row>
    <row r="600" ht="12.8" customHeight="1" s="26">
      <c r="A600" s="49" t="inlineStr">
        <is>
          <t>96003</t>
        </is>
      </c>
      <c r="B600" s="49" t="inlineStr">
        <is>
          <t>-</t>
        </is>
      </c>
      <c r="C600" s="49" t="inlineStr">
        <is>
          <t>Andělika lékařská kořen 50g ks</t>
        </is>
      </c>
      <c r="D600" s="49" t="n"/>
      <c r="E600" s="49" t="n"/>
      <c r="F600" s="49" t="inlineStr">
        <is>
          <t>8594056694563</t>
        </is>
      </c>
      <c r="G600" s="49" t="n">
        <v>41</v>
      </c>
      <c r="H600" s="49" t="n"/>
      <c r="I600" s="49" t="n">
        <v>12</v>
      </c>
      <c r="J600" s="49" t="n"/>
      <c r="K600" s="49" t="n"/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53</v>
      </c>
      <c r="H601">
        <f>G601 * B601</f>
        <v/>
      </c>
      <c r="I601" t="n">
        <v>12</v>
      </c>
      <c r="J601">
        <f>59.36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43</v>
      </c>
      <c r="H602">
        <f>G602 * B602</f>
        <v/>
      </c>
      <c r="I602" t="n">
        <v>12</v>
      </c>
      <c r="J602">
        <f>48.16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38</v>
      </c>
      <c r="H603">
        <f>G603 * B603</f>
        <v/>
      </c>
      <c r="I603" t="n">
        <v>12</v>
      </c>
      <c r="J603">
        <f>42.56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31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44</v>
      </c>
      <c r="H605">
        <f>G605 * B605</f>
        <v/>
      </c>
      <c r="I605" t="n">
        <v>12</v>
      </c>
      <c r="J605">
        <f>49.28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69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26</v>
      </c>
      <c r="H607">
        <f>G607 * B607</f>
        <v/>
      </c>
      <c r="I607" t="n">
        <v>12</v>
      </c>
      <c r="J607">
        <f>29.12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53</v>
      </c>
      <c r="H608">
        <f>G608 * B608</f>
        <v/>
      </c>
      <c r="I608" t="n">
        <v>12</v>
      </c>
      <c r="J608">
        <f>59.36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37</v>
      </c>
      <c r="H609">
        <f>G609 * B609</f>
        <v/>
      </c>
      <c r="I609" t="n">
        <v>12</v>
      </c>
      <c r="J609">
        <f>41.44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24</v>
      </c>
      <c r="H610">
        <f>G610 * B610</f>
        <v/>
      </c>
      <c r="I610" t="n">
        <v>12</v>
      </c>
      <c r="J610">
        <f>26.88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29</v>
      </c>
      <c r="H611">
        <f>G611 * B611</f>
        <v/>
      </c>
      <c r="I611" t="n">
        <v>12</v>
      </c>
      <c r="J611">
        <f>32.48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32</v>
      </c>
      <c r="H612">
        <f>G612 * B612</f>
        <v/>
      </c>
      <c r="I612" t="n">
        <v>12</v>
      </c>
      <c r="J612">
        <f>35.84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15</v>
      </c>
      <c r="H613">
        <f>G613 * B613</f>
        <v/>
      </c>
      <c r="I613" t="n">
        <v>12</v>
      </c>
      <c r="J613">
        <f>16.8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17</v>
      </c>
      <c r="H614">
        <f>G614 * B614</f>
        <v/>
      </c>
      <c r="I614" t="n">
        <v>12</v>
      </c>
      <c r="J614">
        <f>19.04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35</v>
      </c>
      <c r="H615">
        <f>G615 * B615</f>
        <v/>
      </c>
      <c r="I615" t="n">
        <v>12</v>
      </c>
      <c r="J615">
        <f>39.2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27</v>
      </c>
      <c r="H616">
        <f>G616 * B616</f>
        <v/>
      </c>
      <c r="I616" t="n">
        <v>12</v>
      </c>
      <c r="J616">
        <f>30.24 * B616</f>
        <v/>
      </c>
    </row>
    <row r="617" ht="12.8" customHeight="1" s="26">
      <c r="A617" t="inlineStr">
        <is>
          <t>96018</t>
        </is>
      </c>
      <c r="B617" t="n">
        <v>0</v>
      </c>
      <c r="C617" t="inlineStr">
        <is>
          <t>Borůvka černá (brusnice) plod 50g ks</t>
        </is>
      </c>
      <c r="F617" t="inlineStr">
        <is>
          <t>8594056696338</t>
        </is>
      </c>
      <c r="G617" t="n">
        <v>65</v>
      </c>
      <c r="H617">
        <f>G617 * B617</f>
        <v/>
      </c>
      <c r="I617" t="n">
        <v>12</v>
      </c>
      <c r="J617">
        <f>72.8 * B617</f>
        <v/>
      </c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32</v>
      </c>
      <c r="H618">
        <f>G618 * B618</f>
        <v/>
      </c>
      <c r="I618" t="n">
        <v>12</v>
      </c>
      <c r="J618">
        <f>35.84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26</v>
      </c>
      <c r="H619">
        <f>G619 * B619</f>
        <v/>
      </c>
      <c r="I619" t="n">
        <v>12</v>
      </c>
      <c r="J619">
        <f>29.12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28</v>
      </c>
      <c r="H620">
        <f>G620 * B620</f>
        <v/>
      </c>
      <c r="I620" t="n">
        <v>12</v>
      </c>
      <c r="J620">
        <f>31.36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25</v>
      </c>
      <c r="H621">
        <f>G621 * B621</f>
        <v/>
      </c>
      <c r="I621" t="n">
        <v>12</v>
      </c>
      <c r="J621">
        <f>28 * B621</f>
        <v/>
      </c>
    </row>
    <row r="622" ht="12.8" customHeight="1" s="26">
      <c r="A622" s="49" t="inlineStr">
        <is>
          <t>96023</t>
        </is>
      </c>
      <c r="B622" s="49" t="inlineStr">
        <is>
          <t>-</t>
        </is>
      </c>
      <c r="C622" s="49" t="inlineStr">
        <is>
          <t>Bukvice lékařská nať 50g ks</t>
        </is>
      </c>
      <c r="D622" s="49" t="n"/>
      <c r="E622" s="49" t="n"/>
      <c r="F622" s="49" t="inlineStr">
        <is>
          <t>8594056693849</t>
        </is>
      </c>
      <c r="G622" s="49" t="n">
        <v>31</v>
      </c>
      <c r="H622" s="49" t="n"/>
      <c r="I622" s="49" t="n">
        <v>12</v>
      </c>
      <c r="J622" s="49" t="n"/>
      <c r="K622" s="49" t="n"/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30</v>
      </c>
      <c r="H623">
        <f>G623 * B623</f>
        <v/>
      </c>
      <c r="I623" t="n">
        <v>12</v>
      </c>
      <c r="J623">
        <f>33.6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30</v>
      </c>
      <c r="H624">
        <f>G624 * B624</f>
        <v/>
      </c>
      <c r="I624" t="n">
        <v>12</v>
      </c>
      <c r="J624">
        <f>33.6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23</v>
      </c>
      <c r="H625">
        <f>G625 * B625</f>
        <v/>
      </c>
      <c r="I625" t="n">
        <v>12</v>
      </c>
      <c r="J625">
        <f>25.76 * B625</f>
        <v/>
      </c>
    </row>
    <row r="626" ht="12.8" customHeight="1" s="26">
      <c r="A626" s="49" t="inlineStr">
        <is>
          <t>960261</t>
        </is>
      </c>
      <c r="B626" s="49" t="inlineStr">
        <is>
          <t>-</t>
        </is>
      </c>
      <c r="C626" s="49" t="inlineStr">
        <is>
          <t>Cikorka od miloty (čekanka pražená kořen mletý) 150g ks</t>
        </is>
      </c>
      <c r="D626" s="49" t="n"/>
      <c r="E626" s="49" t="n"/>
      <c r="F626" s="49" t="inlineStr">
        <is>
          <t>8594056696611</t>
        </is>
      </c>
      <c r="G626" s="49" t="n">
        <v>35</v>
      </c>
      <c r="H626" s="49" t="n"/>
      <c r="I626" s="49" t="n">
        <v>12</v>
      </c>
      <c r="J626" s="49" t="n"/>
      <c r="K626" s="49" t="n"/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30</v>
      </c>
      <c r="H627">
        <f>G627 * B627</f>
        <v/>
      </c>
      <c r="I627" t="n">
        <v>12</v>
      </c>
      <c r="J627">
        <f>33.6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25</v>
      </c>
      <c r="H628">
        <f>G628 * B628</f>
        <v/>
      </c>
      <c r="I628" t="n">
        <v>12</v>
      </c>
      <c r="J628">
        <f>28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25</v>
      </c>
      <c r="H629">
        <f>G629 * B629</f>
        <v/>
      </c>
      <c r="I629" t="n">
        <v>12</v>
      </c>
      <c r="J629">
        <f>28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32</v>
      </c>
      <c r="H630">
        <f>G630 * B630</f>
        <v/>
      </c>
      <c r="I630" t="n">
        <v>12</v>
      </c>
      <c r="J630">
        <f>35.84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41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45</v>
      </c>
      <c r="H632">
        <f>G632 * B632</f>
        <v/>
      </c>
      <c r="I632" t="n">
        <v>12</v>
      </c>
      <c r="J632">
        <f>50.4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30</v>
      </c>
      <c r="H633">
        <f>G633 * B633</f>
        <v/>
      </c>
      <c r="I633" t="n">
        <v>12</v>
      </c>
      <c r="J633">
        <f>33.6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25</v>
      </c>
      <c r="H634">
        <f>G634 * B634</f>
        <v/>
      </c>
      <c r="I634" t="n">
        <v>12</v>
      </c>
      <c r="J634">
        <f>28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26</v>
      </c>
      <c r="H635">
        <f>G635 * B635</f>
        <v/>
      </c>
      <c r="I635" t="n">
        <v>12</v>
      </c>
      <c r="J635">
        <f>29.12 * B635</f>
        <v/>
      </c>
    </row>
    <row r="636" ht="12.8" customHeight="1" s="26">
      <c r="A636" t="inlineStr">
        <is>
          <t>96037</t>
        </is>
      </c>
      <c r="B636" t="n">
        <v>0</v>
      </c>
      <c r="C636" t="inlineStr">
        <is>
          <t>Drmek obecný plod 100g ks</t>
        </is>
      </c>
      <c r="F636" t="inlineStr">
        <is>
          <t>8594056694938</t>
        </is>
      </c>
      <c r="G636" t="n">
        <v>30</v>
      </c>
      <c r="H636">
        <f>G636 * B636</f>
        <v/>
      </c>
      <c r="I636" t="n">
        <v>12</v>
      </c>
      <c r="J636">
        <f>33.6 * B636</f>
        <v/>
      </c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17</v>
      </c>
      <c r="H637">
        <f>G637 * B637</f>
        <v/>
      </c>
      <c r="I637" t="n">
        <v>12</v>
      </c>
      <c r="J637">
        <f>19.04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43</v>
      </c>
      <c r="H638">
        <f>G638 * B638</f>
        <v/>
      </c>
      <c r="I638" t="n">
        <v>12</v>
      </c>
      <c r="J638">
        <f>48.16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35</v>
      </c>
      <c r="H639">
        <f>G639 * B639</f>
        <v/>
      </c>
      <c r="I639" t="n">
        <v>12</v>
      </c>
      <c r="J639">
        <f>39.2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27</v>
      </c>
      <c r="H640">
        <f>G640 * B640</f>
        <v/>
      </c>
      <c r="I640" t="n">
        <v>12</v>
      </c>
      <c r="J640">
        <f>30.24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30</v>
      </c>
      <c r="H641">
        <f>G641 * B641</f>
        <v/>
      </c>
      <c r="I641" t="n">
        <v>12</v>
      </c>
      <c r="J641">
        <f>33.6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19</v>
      </c>
      <c r="H642">
        <f>G642 * B642</f>
        <v/>
      </c>
      <c r="I642" t="n">
        <v>12</v>
      </c>
      <c r="J642">
        <f>21.28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35</v>
      </c>
      <c r="H643">
        <f>G643 * B643</f>
        <v/>
      </c>
      <c r="I643" t="n">
        <v>12</v>
      </c>
      <c r="J643">
        <f>39.2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19</v>
      </c>
      <c r="H644">
        <f>G644 * B644</f>
        <v/>
      </c>
      <c r="I644" t="n">
        <v>12</v>
      </c>
      <c r="J644">
        <f>21.28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31</v>
      </c>
      <c r="H645">
        <f>G645 * B645</f>
        <v/>
      </c>
      <c r="I645" t="n">
        <v>12</v>
      </c>
      <c r="J645">
        <f>34.72 * B645</f>
        <v/>
      </c>
    </row>
    <row r="646" ht="12.8" customHeight="1" s="26">
      <c r="A646" s="49" t="inlineStr">
        <is>
          <t>96047</t>
        </is>
      </c>
      <c r="B646" s="49" t="inlineStr">
        <is>
          <t>-</t>
        </is>
      </c>
      <c r="C646" s="49" t="inlineStr">
        <is>
          <t>Galgán lékařský oddenek 50g ks</t>
        </is>
      </c>
      <c r="D646" s="49" t="n"/>
      <c r="E646" s="49" t="n"/>
      <c r="F646" s="49" t="inlineStr">
        <is>
          <t>8594056696529</t>
        </is>
      </c>
      <c r="G646" s="49" t="n">
        <v>41</v>
      </c>
      <c r="H646" s="49" t="n"/>
      <c r="I646" s="49" t="n">
        <v>12</v>
      </c>
      <c r="J646" s="49" t="n"/>
      <c r="K646" s="49" t="n"/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56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27</v>
      </c>
      <c r="H648">
        <f>G648 * B648</f>
        <v/>
      </c>
      <c r="I648" t="n">
        <v>12</v>
      </c>
      <c r="J648">
        <f>30.24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49</v>
      </c>
      <c r="H649">
        <f>G649 * B649</f>
        <v/>
      </c>
      <c r="I649" t="n">
        <v>12</v>
      </c>
      <c r="J649">
        <f>54.88 * B649</f>
        <v/>
      </c>
    </row>
    <row r="650" ht="12.8" customHeight="1" s="26">
      <c r="A650" s="49" t="inlineStr">
        <is>
          <t>96051</t>
        </is>
      </c>
      <c r="B650" s="49" t="inlineStr">
        <is>
          <t>-</t>
        </is>
      </c>
      <c r="C650" s="49" t="inlineStr">
        <is>
          <t>Hloh obecný květ 40g ks</t>
        </is>
      </c>
      <c r="D650" s="49" t="n"/>
      <c r="E650" s="49" t="n"/>
      <c r="F650" s="49" t="inlineStr">
        <is>
          <t>8594056694969</t>
        </is>
      </c>
      <c r="G650" s="49" t="n">
        <v>43</v>
      </c>
      <c r="H650" s="49" t="n"/>
      <c r="I650" s="49" t="n">
        <v>12</v>
      </c>
      <c r="J650" s="49" t="n"/>
      <c r="K650" s="49" t="n"/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22</v>
      </c>
      <c r="H651">
        <f>G651 * B651</f>
        <v/>
      </c>
      <c r="I651" t="n">
        <v>12</v>
      </c>
      <c r="J651">
        <f>24.64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37</v>
      </c>
      <c r="H652">
        <f>G652 * B652</f>
        <v/>
      </c>
      <c r="I652" t="n">
        <v>12</v>
      </c>
      <c r="J652">
        <f>41.44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59</v>
      </c>
      <c r="H653">
        <f>G653 * B653</f>
        <v/>
      </c>
      <c r="I653" t="n">
        <v>12</v>
      </c>
      <c r="J653">
        <f>66.08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23</v>
      </c>
      <c r="H654">
        <f>G654 * B654</f>
        <v/>
      </c>
      <c r="I654" t="n">
        <v>12</v>
      </c>
      <c r="J654">
        <f>25.76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18</v>
      </c>
      <c r="H655">
        <f>G655 * B655</f>
        <v/>
      </c>
      <c r="I655" t="n">
        <v>12</v>
      </c>
      <c r="J655">
        <f>20.16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20</v>
      </c>
      <c r="H656">
        <f>G656 * B656</f>
        <v/>
      </c>
      <c r="I656" t="n">
        <v>12</v>
      </c>
      <c r="J656">
        <f>22.4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49</v>
      </c>
      <c r="H657">
        <f>G657 * B657</f>
        <v/>
      </c>
      <c r="I657" t="n">
        <v>12</v>
      </c>
      <c r="J657">
        <f>54.88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33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32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35</v>
      </c>
      <c r="H660">
        <f>G660 * B660</f>
        <v/>
      </c>
      <c r="I660" t="n">
        <v>12</v>
      </c>
      <c r="J660">
        <f>39.2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18</v>
      </c>
      <c r="H661">
        <f>G661 * B661</f>
        <v/>
      </c>
      <c r="I661" t="n">
        <v>12</v>
      </c>
      <c r="J661">
        <f>20.16 * B661</f>
        <v/>
      </c>
    </row>
    <row r="662" ht="12.8" customHeight="1" s="26">
      <c r="A662" t="inlineStr">
        <is>
          <t>96063</t>
        </is>
      </c>
      <c r="B662" t="n">
        <v>0</v>
      </c>
      <c r="C662" t="inlineStr">
        <is>
          <t>Chrpa modrák květ se zákrovem 30g ks</t>
        </is>
      </c>
      <c r="F662" t="inlineStr">
        <is>
          <t>8594056696437</t>
        </is>
      </c>
      <c r="G662" t="n">
        <v>33</v>
      </c>
      <c r="H662">
        <f>G662 * B662</f>
        <v/>
      </c>
      <c r="I662" t="n">
        <v>12</v>
      </c>
      <c r="J662">
        <f>36.96 * B662</f>
        <v/>
      </c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25</v>
      </c>
      <c r="H663">
        <f>G663 * B663</f>
        <v/>
      </c>
      <c r="I663" t="n">
        <v>12</v>
      </c>
      <c r="J663">
        <f>28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21</v>
      </c>
      <c r="H664">
        <f>G664 * B664</f>
        <v/>
      </c>
      <c r="I664" t="n">
        <v>12</v>
      </c>
      <c r="J664">
        <f>23.52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19</v>
      </c>
      <c r="H665">
        <f>G665 * B665</f>
        <v/>
      </c>
      <c r="I665" t="n">
        <v>12</v>
      </c>
      <c r="J665">
        <f>21.28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27</v>
      </c>
      <c r="H666">
        <f>G666 * B666</f>
        <v/>
      </c>
      <c r="I666" t="n">
        <v>12</v>
      </c>
      <c r="J666">
        <f>30.24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44</v>
      </c>
      <c r="H667">
        <f>G667 * B667</f>
        <v/>
      </c>
      <c r="I667" t="n">
        <v>12</v>
      </c>
      <c r="J667">
        <f>49.28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31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21</v>
      </c>
      <c r="H669">
        <f>G669 * B669</f>
        <v/>
      </c>
      <c r="I669" t="n">
        <v>12</v>
      </c>
      <c r="J669">
        <f>23.52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49</v>
      </c>
      <c r="H670">
        <f>G670 * B670</f>
        <v/>
      </c>
      <c r="I670" t="n">
        <v>12</v>
      </c>
      <c r="J670">
        <f>54.88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46</v>
      </c>
      <c r="H671">
        <f>G671 * B671</f>
        <v/>
      </c>
      <c r="I671" t="n">
        <v>12</v>
      </c>
      <c r="J671">
        <f>51.52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45</v>
      </c>
      <c r="H672">
        <f>G672 * B672</f>
        <v/>
      </c>
      <c r="I672" t="n">
        <v>12</v>
      </c>
      <c r="J672">
        <f>50.4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23</v>
      </c>
      <c r="H673">
        <f>G673 * B673</f>
        <v/>
      </c>
      <c r="I673" t="n">
        <v>12</v>
      </c>
      <c r="J673">
        <f>25.76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28</v>
      </c>
      <c r="H674">
        <f>G674 * B674</f>
        <v/>
      </c>
      <c r="I674" t="n">
        <v>12</v>
      </c>
      <c r="J674">
        <f>31.36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23</v>
      </c>
      <c r="H675">
        <f>G675 * B675</f>
        <v/>
      </c>
      <c r="I675" t="n">
        <v>12</v>
      </c>
      <c r="J675">
        <f>25.76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21</v>
      </c>
      <c r="H676">
        <f>G676 * B676</f>
        <v/>
      </c>
      <c r="I676" t="n">
        <v>12</v>
      </c>
      <c r="J676">
        <f>23.52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45</v>
      </c>
      <c r="H677">
        <f>G677 * B677</f>
        <v/>
      </c>
      <c r="I677" t="n">
        <v>12</v>
      </c>
      <c r="J677">
        <f>50.4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27</v>
      </c>
      <c r="H678">
        <f>G678 * B678</f>
        <v/>
      </c>
      <c r="I678" t="n">
        <v>12</v>
      </c>
      <c r="J678">
        <f>30.24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49</v>
      </c>
      <c r="H679" s="49" t="n"/>
      <c r="I679" s="49" t="n">
        <v>12</v>
      </c>
      <c r="J679" s="49" t="n"/>
      <c r="K679" s="49" t="n"/>
    </row>
    <row r="680" ht="12.8" customHeight="1" s="26">
      <c r="A680" s="49" t="inlineStr">
        <is>
          <t>960831</t>
        </is>
      </c>
      <c r="B680" s="49" t="inlineStr">
        <is>
          <t>-</t>
        </is>
      </c>
      <c r="C680" s="49" t="inlineStr">
        <is>
          <t>Kardamom obecný plod mletý 100g ks</t>
        </is>
      </c>
      <c r="D680" s="49" t="n"/>
      <c r="E680" s="49" t="n"/>
      <c r="F680" s="49" t="inlineStr">
        <is>
          <t>8594056694983</t>
        </is>
      </c>
      <c r="G680" s="49" t="n">
        <v>103</v>
      </c>
      <c r="H680" s="49" t="n"/>
      <c r="I680" s="49" t="n">
        <v>12</v>
      </c>
      <c r="J680" s="49" t="n"/>
      <c r="K680" s="49" t="n"/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26</v>
      </c>
      <c r="H681">
        <f>G681 * B681</f>
        <v/>
      </c>
      <c r="I681" t="n">
        <v>12</v>
      </c>
      <c r="J681">
        <f>29.12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19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19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28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30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19</v>
      </c>
      <c r="H686">
        <f>G686 * B686</f>
        <v/>
      </c>
      <c r="I686" t="n">
        <v>12</v>
      </c>
      <c r="J686">
        <f>21.28 * B686</f>
        <v/>
      </c>
    </row>
    <row r="687" ht="12.8" customHeight="1" s="26">
      <c r="A687" t="inlineStr">
        <is>
          <t>96087</t>
        </is>
      </c>
      <c r="B687" t="n">
        <v>0</v>
      </c>
      <c r="C687" t="inlineStr">
        <is>
          <t>Komonice lékařská nať 40g ks</t>
        </is>
      </c>
      <c r="F687" t="inlineStr">
        <is>
          <t>8594056694044</t>
        </is>
      </c>
      <c r="G687" t="n">
        <v>20</v>
      </c>
      <c r="H687">
        <f>G687 * B687</f>
        <v/>
      </c>
      <c r="I687" t="n">
        <v>12</v>
      </c>
      <c r="J687">
        <f>22.4 * B687</f>
        <v/>
      </c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40</v>
      </c>
      <c r="H688">
        <f>G688 * B688</f>
        <v/>
      </c>
      <c r="I688" t="n">
        <v>12</v>
      </c>
      <c r="J688">
        <f>44.8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25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26</v>
      </c>
      <c r="H690">
        <f>G690 * B690</f>
        <v/>
      </c>
      <c r="I690" t="n">
        <v>12</v>
      </c>
      <c r="J690">
        <f>29.12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22</v>
      </c>
      <c r="H691">
        <f>G691 * B691</f>
        <v/>
      </c>
      <c r="I691" t="n">
        <v>12</v>
      </c>
      <c r="J691">
        <f>24.64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16</v>
      </c>
      <c r="H692">
        <f>G692 * B692</f>
        <v/>
      </c>
      <c r="I692" t="n">
        <v>12</v>
      </c>
      <c r="J692">
        <f>17.92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39</v>
      </c>
      <c r="H693">
        <f>G693 * B693</f>
        <v/>
      </c>
      <c r="I693" t="n">
        <v>12</v>
      </c>
      <c r="J693">
        <f>43.68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89</v>
      </c>
      <c r="H694">
        <f>G694 * B694</f>
        <v/>
      </c>
      <c r="I694" t="n">
        <v>12</v>
      </c>
      <c r="J694">
        <f>99.68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32</v>
      </c>
      <c r="H695">
        <f>G695 * B695</f>
        <v/>
      </c>
      <c r="I695" t="n">
        <v>12</v>
      </c>
      <c r="J695">
        <f>35.84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21</v>
      </c>
      <c r="H696">
        <f>G696 * B696</f>
        <v/>
      </c>
      <c r="I696" t="n">
        <v>12</v>
      </c>
      <c r="J696">
        <f>23.52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45</v>
      </c>
      <c r="H697">
        <f>G697 * B697</f>
        <v/>
      </c>
      <c r="I697" t="n">
        <v>12</v>
      </c>
      <c r="J697">
        <f>50.4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35</v>
      </c>
      <c r="H698">
        <f>G698 * B698</f>
        <v/>
      </c>
      <c r="I698" t="n">
        <v>12</v>
      </c>
      <c r="J698">
        <f>39.2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42</v>
      </c>
      <c r="H699">
        <f>G699 * B699</f>
        <v/>
      </c>
      <c r="I699" t="n">
        <v>12</v>
      </c>
      <c r="J699">
        <f>47.04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38</v>
      </c>
      <c r="H700">
        <f>G700 * B700</f>
        <v/>
      </c>
      <c r="I700" t="n">
        <v>12</v>
      </c>
      <c r="J700">
        <f>42.56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65</v>
      </c>
      <c r="H701">
        <f>G701 * B701</f>
        <v/>
      </c>
      <c r="I701" t="n">
        <v>12</v>
      </c>
      <c r="J701">
        <f>72.8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27</v>
      </c>
      <c r="H702">
        <f>G702 * B702</f>
        <v/>
      </c>
      <c r="I702" t="n">
        <v>12</v>
      </c>
      <c r="J702">
        <f>30.24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36</v>
      </c>
      <c r="H703">
        <f>G703 * B703</f>
        <v/>
      </c>
      <c r="I703" t="n">
        <v>12</v>
      </c>
      <c r="J703">
        <f>40.32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23</v>
      </c>
      <c r="H704">
        <f>G704 * B704</f>
        <v/>
      </c>
      <c r="I704" t="n">
        <v>12</v>
      </c>
      <c r="J704">
        <f>25.76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33</v>
      </c>
      <c r="H705">
        <f>G705 * B705</f>
        <v/>
      </c>
      <c r="I705" t="n">
        <v>12</v>
      </c>
      <c r="J705">
        <f>36.96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32</v>
      </c>
      <c r="H706">
        <f>G706 * B706</f>
        <v/>
      </c>
      <c r="I706" t="n">
        <v>12</v>
      </c>
      <c r="J706">
        <f>35.84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26</v>
      </c>
      <c r="H707">
        <f>G707 * B707</f>
        <v/>
      </c>
      <c r="I707" t="n">
        <v>12</v>
      </c>
      <c r="J707">
        <f>29.12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24</v>
      </c>
      <c r="H708">
        <f>G708 * B708</f>
        <v/>
      </c>
      <c r="I708" t="n">
        <v>12</v>
      </c>
      <c r="J708">
        <f>26.88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36</v>
      </c>
      <c r="H709">
        <f>G709 * B709</f>
        <v/>
      </c>
      <c r="I709" t="n">
        <v>12</v>
      </c>
      <c r="J709">
        <f>40.32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27</v>
      </c>
      <c r="H710">
        <f>G710 * B710</f>
        <v/>
      </c>
      <c r="I710" t="n">
        <v>12</v>
      </c>
      <c r="J710">
        <f>30.24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42</v>
      </c>
      <c r="H711">
        <f>G711 * B711</f>
        <v/>
      </c>
      <c r="I711" t="n">
        <v>12</v>
      </c>
      <c r="J711">
        <f>47.04 * B711</f>
        <v/>
      </c>
    </row>
    <row r="712" ht="12.8" customHeight="1" s="26">
      <c r="A712" t="inlineStr">
        <is>
          <t>96114</t>
        </is>
      </c>
      <c r="B712" t="n">
        <v>0</v>
      </c>
      <c r="C712" t="inlineStr">
        <is>
          <t>Lipový (Lípa srdčitá) květ 40g ks</t>
        </is>
      </c>
      <c r="F712" t="inlineStr">
        <is>
          <t>8594056693504</t>
        </is>
      </c>
      <c r="G712" t="n">
        <v>37</v>
      </c>
      <c r="H712">
        <f>G712 * B712</f>
        <v/>
      </c>
      <c r="I712" t="n">
        <v>12</v>
      </c>
      <c r="J712">
        <f>41.44 * B712</f>
        <v/>
      </c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24</v>
      </c>
      <c r="H713">
        <f>G713 * B713</f>
        <v/>
      </c>
      <c r="I713" t="n">
        <v>12</v>
      </c>
      <c r="J713">
        <f>26.88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38</v>
      </c>
      <c r="H714">
        <f>G714 * B714</f>
        <v/>
      </c>
      <c r="I714" t="n">
        <v>12</v>
      </c>
      <c r="J714">
        <f>42.56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18</v>
      </c>
      <c r="H715">
        <f>G715 * B715</f>
        <v/>
      </c>
      <c r="I715" t="n">
        <v>12</v>
      </c>
      <c r="J715">
        <f>20.16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36</v>
      </c>
      <c r="H716">
        <f>G716 * B716</f>
        <v/>
      </c>
      <c r="I716" t="n">
        <v>12</v>
      </c>
      <c r="J716">
        <f>40.32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52</v>
      </c>
      <c r="H717">
        <f>G717 * B717</f>
        <v/>
      </c>
      <c r="I717" t="n">
        <v>12</v>
      </c>
      <c r="J717">
        <f>58.24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39</v>
      </c>
      <c r="H718">
        <f>G718 * B718</f>
        <v/>
      </c>
      <c r="I718" t="n">
        <v>12</v>
      </c>
      <c r="J718">
        <f>43.68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21</v>
      </c>
      <c r="H719">
        <f>G719 * B719</f>
        <v/>
      </c>
      <c r="I719" t="n">
        <v>12</v>
      </c>
      <c r="J719">
        <f>23.52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22</v>
      </c>
      <c r="H720">
        <f>G720 * B720</f>
        <v/>
      </c>
      <c r="I720" t="n">
        <v>12</v>
      </c>
      <c r="J720">
        <f>24.64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90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25</v>
      </c>
      <c r="H722">
        <f>G722 * B722</f>
        <v/>
      </c>
      <c r="I722" t="n">
        <v>12</v>
      </c>
      <c r="J722">
        <f>28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16</v>
      </c>
      <c r="H723">
        <f>G723 * B723</f>
        <v/>
      </c>
      <c r="I723" t="n">
        <v>12</v>
      </c>
      <c r="J723">
        <f>17.92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22</v>
      </c>
      <c r="H724">
        <f>G724 * B724</f>
        <v/>
      </c>
      <c r="I724" t="n">
        <v>12</v>
      </c>
      <c r="J724">
        <f>24.64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21</v>
      </c>
      <c r="H725">
        <f>G725 * B725</f>
        <v/>
      </c>
      <c r="I725" t="n">
        <v>12</v>
      </c>
      <c r="J725">
        <f>23.52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22</v>
      </c>
      <c r="H726">
        <f>G726 * B726</f>
        <v/>
      </c>
      <c r="I726" t="n">
        <v>12</v>
      </c>
      <c r="J726">
        <f>24.64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33</v>
      </c>
      <c r="H727">
        <f>G727 * B727</f>
        <v/>
      </c>
      <c r="I727" t="n">
        <v>12</v>
      </c>
      <c r="J727">
        <f>36.96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20</v>
      </c>
      <c r="H728">
        <f>G728 * B728</f>
        <v/>
      </c>
      <c r="I728" t="n">
        <v>12</v>
      </c>
      <c r="J728">
        <f>22.4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18</v>
      </c>
      <c r="H729">
        <f>G729 * B729</f>
        <v/>
      </c>
      <c r="I729" t="n">
        <v>12</v>
      </c>
      <c r="J729">
        <f>20.16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27</v>
      </c>
      <c r="H730">
        <f>G730 * B730</f>
        <v/>
      </c>
      <c r="I730" t="n">
        <v>12</v>
      </c>
      <c r="J730">
        <f>30.24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27</v>
      </c>
      <c r="H731">
        <f>G731 * B731</f>
        <v/>
      </c>
      <c r="I731" t="n">
        <v>12</v>
      </c>
      <c r="J731">
        <f>30.24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48</v>
      </c>
      <c r="H732">
        <f>G732 * B732</f>
        <v/>
      </c>
      <c r="I732" t="n">
        <v>12</v>
      </c>
      <c r="J732">
        <f>53.76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27</v>
      </c>
      <c r="H733">
        <f>G733 * B733</f>
        <v/>
      </c>
      <c r="I733" t="n">
        <v>12</v>
      </c>
      <c r="J733">
        <f>30.24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30</v>
      </c>
      <c r="H734">
        <f>G734 * B734</f>
        <v/>
      </c>
      <c r="I734" t="n">
        <v>12</v>
      </c>
      <c r="J734">
        <f>33.6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59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79</v>
      </c>
      <c r="H736">
        <f>G736 * B736</f>
        <v/>
      </c>
      <c r="I736" t="n">
        <v>12</v>
      </c>
      <c r="J736">
        <f>88.48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37</v>
      </c>
      <c r="H737">
        <f>G737 * B737</f>
        <v/>
      </c>
      <c r="I737" t="n">
        <v>12</v>
      </c>
      <c r="J737">
        <f>41.44 * B737</f>
        <v/>
      </c>
    </row>
    <row r="738" ht="12.8" customHeight="1" s="26">
      <c r="A738" t="inlineStr">
        <is>
          <t>961364</t>
        </is>
      </c>
      <c r="B738" t="n">
        <v>0</v>
      </c>
      <c r="C738" t="inlineStr">
        <is>
          <t>Muškátovník vonný (ořech) mletý 100g ks</t>
        </is>
      </c>
      <c r="F738" t="inlineStr">
        <is>
          <t>8594056696895</t>
        </is>
      </c>
      <c r="G738" t="n">
        <v>65</v>
      </c>
      <c r="H738">
        <f>G738 * B738</f>
        <v/>
      </c>
      <c r="I738" t="n">
        <v>12</v>
      </c>
      <c r="J738">
        <f>72.8 * B738</f>
        <v/>
      </c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39</v>
      </c>
      <c r="H739">
        <f>G739 * B739</f>
        <v/>
      </c>
      <c r="I739" t="n">
        <v>12</v>
      </c>
      <c r="J739">
        <f>43.68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23</v>
      </c>
      <c r="H740">
        <f>G740 * B740</f>
        <v/>
      </c>
      <c r="I740" t="n">
        <v>12</v>
      </c>
      <c r="J740">
        <f>25.76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36</v>
      </c>
      <c r="H741">
        <f>G741 * B741</f>
        <v/>
      </c>
      <c r="I741" t="n">
        <v>12</v>
      </c>
      <c r="J741">
        <f>40.32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29</v>
      </c>
      <c r="H742">
        <f>G742 * B742</f>
        <v/>
      </c>
      <c r="I742" t="n">
        <v>12</v>
      </c>
      <c r="J742">
        <f>32.48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19</v>
      </c>
      <c r="H743">
        <f>G743 * B743</f>
        <v/>
      </c>
      <c r="I743" t="n">
        <v>12</v>
      </c>
      <c r="J743">
        <f>21.28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33</v>
      </c>
      <c r="H744">
        <f>G744 * B744</f>
        <v/>
      </c>
      <c r="I744" t="n">
        <v>12</v>
      </c>
      <c r="J744">
        <f>36.96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35</v>
      </c>
      <c r="H745">
        <f>G745 * B745</f>
        <v/>
      </c>
      <c r="I745" t="n">
        <v>12</v>
      </c>
      <c r="J745">
        <f>39.2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21</v>
      </c>
      <c r="H746">
        <f>G746 * B746</f>
        <v/>
      </c>
      <c r="I746" t="n">
        <v>12</v>
      </c>
      <c r="J746">
        <f>23.52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68</v>
      </c>
      <c r="H747">
        <f>G747 * B747</f>
        <v/>
      </c>
      <c r="I747" t="n">
        <v>12</v>
      </c>
      <c r="J747">
        <f>76.16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23</v>
      </c>
      <c r="H748">
        <f>G748 * B748</f>
        <v/>
      </c>
      <c r="I748" t="n">
        <v>12</v>
      </c>
      <c r="J748">
        <f>25.76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21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22</v>
      </c>
      <c r="H750">
        <f>G750 * B750</f>
        <v/>
      </c>
      <c r="I750" t="n">
        <v>12</v>
      </c>
      <c r="J750">
        <f>24.64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37</v>
      </c>
      <c r="H751">
        <f>G751 * B751</f>
        <v/>
      </c>
      <c r="I751" t="n">
        <v>12</v>
      </c>
      <c r="J751">
        <f>41.44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27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25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59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43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61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20</v>
      </c>
      <c r="H757">
        <f>G757 * B757</f>
        <v/>
      </c>
      <c r="I757" t="n">
        <v>12</v>
      </c>
      <c r="J757">
        <f>22.4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25</v>
      </c>
      <c r="H758">
        <f>G758 * B758</f>
        <v/>
      </c>
      <c r="I758" t="n">
        <v>12</v>
      </c>
      <c r="J758">
        <f>28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30</v>
      </c>
      <c r="H759">
        <f>G759 * B759</f>
        <v/>
      </c>
      <c r="I759" t="n">
        <v>12</v>
      </c>
      <c r="J759">
        <f>33.6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27</v>
      </c>
      <c r="H760">
        <f>G760 * B760</f>
        <v/>
      </c>
      <c r="I760" t="n">
        <v>12</v>
      </c>
      <c r="J760">
        <f>30.24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21</v>
      </c>
      <c r="H761">
        <f>G761 * B761</f>
        <v/>
      </c>
      <c r="I761" t="n">
        <v>12</v>
      </c>
      <c r="J761">
        <f>23.52 * B761</f>
        <v/>
      </c>
    </row>
    <row r="762" ht="12.8" customHeight="1" s="26">
      <c r="A762" s="49" t="inlineStr">
        <is>
          <t>96156</t>
        </is>
      </c>
      <c r="B762" s="49" t="inlineStr">
        <is>
          <t>-</t>
        </is>
      </c>
      <c r="C762" s="49" t="inlineStr">
        <is>
          <t>Pohanka obecná nať 40g ks</t>
        </is>
      </c>
      <c r="D762" s="49" t="n"/>
      <c r="E762" s="49" t="n"/>
      <c r="F762" s="49" t="inlineStr">
        <is>
          <t>8594056696017</t>
        </is>
      </c>
      <c r="G762" s="49" t="n">
        <v>23</v>
      </c>
      <c r="H762" s="49" t="n"/>
      <c r="I762" s="49" t="n">
        <v>12</v>
      </c>
      <c r="J762" s="49" t="n"/>
      <c r="K762" s="49" t="n"/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24</v>
      </c>
      <c r="H763">
        <f>G763 * B763</f>
        <v/>
      </c>
      <c r="I763" t="n">
        <v>12</v>
      </c>
      <c r="J763">
        <f>26.88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30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31</v>
      </c>
      <c r="H765">
        <f>G765 * B765</f>
        <v/>
      </c>
      <c r="I765" t="n">
        <v>12</v>
      </c>
      <c r="J765">
        <f>34.72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24</v>
      </c>
      <c r="H766">
        <f>G766 * B766</f>
        <v/>
      </c>
      <c r="I766" t="n">
        <v>12</v>
      </c>
      <c r="J766">
        <f>26.88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30</v>
      </c>
      <c r="H767">
        <f>G767 * B767</f>
        <v/>
      </c>
      <c r="I767" t="n">
        <v>12</v>
      </c>
      <c r="J767">
        <f>33.6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34</v>
      </c>
      <c r="H768">
        <f>G768 * B768</f>
        <v/>
      </c>
      <c r="I768" t="n">
        <v>12</v>
      </c>
      <c r="J768">
        <f>38.08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21</v>
      </c>
      <c r="H769">
        <f>G769 * B769</f>
        <v/>
      </c>
      <c r="I769" t="n">
        <v>12</v>
      </c>
      <c r="J769">
        <f>23.52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52</v>
      </c>
      <c r="H770">
        <f>G770 * B770</f>
        <v/>
      </c>
      <c r="I770" t="n">
        <v>12</v>
      </c>
      <c r="J770">
        <f>58.24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31</v>
      </c>
      <c r="H771">
        <f>G771 * B771</f>
        <v/>
      </c>
      <c r="I771" t="n">
        <v>12</v>
      </c>
      <c r="J771">
        <f>34.72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31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36</v>
      </c>
      <c r="H773">
        <f>G773 * B773</f>
        <v/>
      </c>
      <c r="I773" t="n">
        <v>12</v>
      </c>
      <c r="J773">
        <f>40.32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50</v>
      </c>
      <c r="H774">
        <f>G774 * B774</f>
        <v/>
      </c>
      <c r="I774" t="n">
        <v>12</v>
      </c>
      <c r="J774">
        <f>56 * B774</f>
        <v/>
      </c>
    </row>
    <row r="775" ht="12.8" customHeight="1" s="26">
      <c r="A775" t="inlineStr">
        <is>
          <t>96170</t>
        </is>
      </c>
      <c r="B775" t="n">
        <v>0</v>
      </c>
      <c r="C775" t="inlineStr">
        <is>
          <t>Rdesno truskavec nať 50g ks</t>
        </is>
      </c>
      <c r="F775" t="inlineStr">
        <is>
          <t>8594056693016</t>
        </is>
      </c>
      <c r="G775" t="n">
        <v>24</v>
      </c>
      <c r="H775">
        <f>G775 * B775</f>
        <v/>
      </c>
      <c r="I775" t="n">
        <v>12</v>
      </c>
      <c r="J775">
        <f>26.88 * B775</f>
        <v/>
      </c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28</v>
      </c>
      <c r="H776">
        <f>G776 * B776</f>
        <v/>
      </c>
      <c r="I776" t="n">
        <v>12</v>
      </c>
      <c r="J776">
        <f>31.36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29</v>
      </c>
      <c r="H777">
        <f>G777 * B777</f>
        <v/>
      </c>
      <c r="I777" t="n">
        <v>12</v>
      </c>
      <c r="J777">
        <f>32.48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30</v>
      </c>
      <c r="H778">
        <f>G778 * B778</f>
        <v/>
      </c>
      <c r="I778" t="n">
        <v>12</v>
      </c>
      <c r="J778">
        <f>33.6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106</v>
      </c>
      <c r="H779">
        <f>G779 * B779</f>
        <v/>
      </c>
      <c r="I779" t="n">
        <v>12</v>
      </c>
      <c r="J779">
        <f>118.72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23</v>
      </c>
      <c r="H780">
        <f>G780 * B780</f>
        <v/>
      </c>
      <c r="I780" t="n">
        <v>12</v>
      </c>
      <c r="J780">
        <f>25.76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27</v>
      </c>
      <c r="H781">
        <f>G781 * B781</f>
        <v/>
      </c>
      <c r="I781" t="n">
        <v>12</v>
      </c>
      <c r="J781">
        <f>30.24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27</v>
      </c>
      <c r="H782">
        <f>G782 * B782</f>
        <v/>
      </c>
      <c r="I782" t="n">
        <v>12</v>
      </c>
      <c r="J782">
        <f>30.24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46</v>
      </c>
      <c r="H783">
        <f>G783 * B783</f>
        <v/>
      </c>
      <c r="I783" t="n">
        <v>12</v>
      </c>
      <c r="J783">
        <f>51.52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23</v>
      </c>
      <c r="H784">
        <f>G784 * B784</f>
        <v/>
      </c>
      <c r="I784" t="n">
        <v>12</v>
      </c>
      <c r="J784">
        <f>25.76 * B784</f>
        <v/>
      </c>
    </row>
    <row r="785">
      <c r="A785" s="49" t="inlineStr">
        <is>
          <t>961791</t>
        </is>
      </c>
      <c r="B785" s="49" t="inlineStr">
        <is>
          <t>-</t>
        </is>
      </c>
      <c r="C785" s="49" t="inlineStr">
        <is>
          <t>Řebříček obecný nať 40g ks</t>
        </is>
      </c>
      <c r="D785" s="49" t="n"/>
      <c r="E785" s="49" t="n"/>
      <c r="F785" s="49" t="inlineStr">
        <is>
          <t>8594056696772</t>
        </is>
      </c>
      <c r="G785" s="49" t="n">
        <v>19</v>
      </c>
      <c r="H785" s="49" t="n"/>
      <c r="I785" s="49" t="n">
        <v>12</v>
      </c>
      <c r="J785" s="49" t="n"/>
      <c r="K785" s="49" t="n"/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31</v>
      </c>
      <c r="H786">
        <f>G786 * B786</f>
        <v/>
      </c>
      <c r="I786" t="n">
        <v>12</v>
      </c>
      <c r="J786">
        <f>34.72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31</v>
      </c>
      <c r="H787">
        <f>G787 * B787</f>
        <v/>
      </c>
      <c r="I787" t="n">
        <v>12</v>
      </c>
      <c r="J787">
        <f>34.72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25</v>
      </c>
      <c r="H788">
        <f>G788 * B788</f>
        <v/>
      </c>
      <c r="I788" t="n">
        <v>12</v>
      </c>
      <c r="J788">
        <f>28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49</v>
      </c>
      <c r="H789">
        <f>G789 * B789</f>
        <v/>
      </c>
      <c r="I789" t="n">
        <v>12</v>
      </c>
      <c r="J789">
        <f>54.88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20</v>
      </c>
      <c r="H790">
        <f>G790 * B790</f>
        <v/>
      </c>
      <c r="I790" t="n">
        <v>12</v>
      </c>
      <c r="J790">
        <f>22.4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53</v>
      </c>
      <c r="H791">
        <f>G791 * B791</f>
        <v/>
      </c>
      <c r="I791" t="n">
        <v>12</v>
      </c>
      <c r="J791">
        <f>59.36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25</v>
      </c>
      <c r="H792">
        <f>G792 * B792</f>
        <v/>
      </c>
      <c r="I792" t="n">
        <v>12</v>
      </c>
      <c r="J792">
        <f>28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56</v>
      </c>
      <c r="H793">
        <f>G793 * B793</f>
        <v/>
      </c>
      <c r="I793" t="n">
        <v>12</v>
      </c>
      <c r="J793">
        <f>62.72 * B793</f>
        <v/>
      </c>
    </row>
    <row r="794">
      <c r="A794" t="inlineStr">
        <is>
          <t>96190</t>
        </is>
      </c>
      <c r="B794" t="n">
        <v>0</v>
      </c>
      <c r="C794" t="inlineStr">
        <is>
          <t>Skořice kůra (Skořicovník cejlonský) mletá 100g ks</t>
        </is>
      </c>
      <c r="F794" t="inlineStr">
        <is>
          <t>8594056695300</t>
        </is>
      </c>
      <c r="G794" t="n">
        <v>52</v>
      </c>
      <c r="H794">
        <f>G794 * B794</f>
        <v/>
      </c>
      <c r="I794" t="n">
        <v>12</v>
      </c>
      <c r="J794">
        <f>58.24 * B794</f>
        <v/>
      </c>
    </row>
    <row r="795">
      <c r="A795" t="inlineStr">
        <is>
          <t>96192</t>
        </is>
      </c>
      <c r="B795" t="n">
        <v>0</v>
      </c>
      <c r="C795" t="inlineStr">
        <is>
          <t>Sléz maurský květ 20g ks</t>
        </is>
      </c>
      <c r="F795" t="inlineStr">
        <is>
          <t>8594056694174</t>
        </is>
      </c>
      <c r="G795" t="n">
        <v>42</v>
      </c>
      <c r="H795">
        <f>G795 * B795</f>
        <v/>
      </c>
      <c r="I795" t="n">
        <v>12</v>
      </c>
      <c r="J795">
        <f>47.04 * B795</f>
        <v/>
      </c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28</v>
      </c>
      <c r="H796">
        <f>G796 * B796</f>
        <v/>
      </c>
      <c r="I796" t="n">
        <v>12</v>
      </c>
      <c r="J796">
        <f>31.36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37</v>
      </c>
      <c r="H797">
        <f>G797 * B797</f>
        <v/>
      </c>
      <c r="I797" t="n">
        <v>12</v>
      </c>
      <c r="J797">
        <f>41.44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21</v>
      </c>
      <c r="H798">
        <f>G798 * B798</f>
        <v/>
      </c>
      <c r="I798" t="n">
        <v>12</v>
      </c>
      <c r="J798">
        <f>23.52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29</v>
      </c>
      <c r="H799">
        <f>G799 * B799</f>
        <v/>
      </c>
      <c r="I799" t="n">
        <v>12</v>
      </c>
      <c r="J799">
        <f>32.48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20</v>
      </c>
      <c r="H800">
        <f>G800 * B800</f>
        <v/>
      </c>
      <c r="I800" t="n">
        <v>12</v>
      </c>
      <c r="J800">
        <f>22.4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27</v>
      </c>
      <c r="H801">
        <f>G801 * B801</f>
        <v/>
      </c>
      <c r="I801" t="n">
        <v>12</v>
      </c>
      <c r="J801">
        <f>30.24 * B801</f>
        <v/>
      </c>
    </row>
    <row r="802">
      <c r="A802" t="inlineStr">
        <is>
          <t>96200</t>
        </is>
      </c>
      <c r="B802" t="n">
        <v>0</v>
      </c>
      <c r="C802" t="inlineStr">
        <is>
          <t>Svízel syřišťový nať 50g ks</t>
        </is>
      </c>
      <c r="F802" t="inlineStr">
        <is>
          <t>8594056693122</t>
        </is>
      </c>
      <c r="G802" t="n">
        <v>28</v>
      </c>
      <c r="H802">
        <f>G802 * B802</f>
        <v/>
      </c>
      <c r="I802" t="n">
        <v>12</v>
      </c>
      <c r="J802">
        <f>31.36 * B802</f>
        <v/>
      </c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22</v>
      </c>
      <c r="H803">
        <f>G803 * B803</f>
        <v/>
      </c>
      <c r="I803" t="n">
        <v>12</v>
      </c>
      <c r="J803">
        <f>24.64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45</v>
      </c>
      <c r="H804">
        <f>G804 * B804</f>
        <v/>
      </c>
      <c r="I804" t="n">
        <v>12</v>
      </c>
      <c r="J804">
        <f>50.4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24</v>
      </c>
      <c r="H805">
        <f>G805 * B805</f>
        <v/>
      </c>
      <c r="I805" t="n">
        <v>12</v>
      </c>
      <c r="J805">
        <f>26.88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41</v>
      </c>
      <c r="H806">
        <f>G806 * B806</f>
        <v/>
      </c>
      <c r="I806" t="n">
        <v>12</v>
      </c>
      <c r="J806">
        <f>45.92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49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59</v>
      </c>
      <c r="H808">
        <f>G808 * B808</f>
        <v/>
      </c>
      <c r="I808" t="n">
        <v>12</v>
      </c>
      <c r="J808">
        <f>66.08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24</v>
      </c>
      <c r="H809">
        <f>G809 * B809</f>
        <v/>
      </c>
      <c r="I809" t="n">
        <v>12</v>
      </c>
      <c r="J809">
        <f>26.88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24</v>
      </c>
      <c r="H810">
        <f>G810 * B810</f>
        <v/>
      </c>
      <c r="I810" t="n">
        <v>12</v>
      </c>
      <c r="J810">
        <f>26.88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38</v>
      </c>
      <c r="H811">
        <f>G811 * B811</f>
        <v/>
      </c>
      <c r="I811" t="n">
        <v>12</v>
      </c>
      <c r="J811">
        <f>42.56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25</v>
      </c>
      <c r="H812">
        <f>G812 * B812</f>
        <v/>
      </c>
      <c r="I812" t="n">
        <v>12</v>
      </c>
      <c r="J812">
        <f>28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27</v>
      </c>
      <c r="H813">
        <f>G813 * B813</f>
        <v/>
      </c>
      <c r="I813" t="n">
        <v>12</v>
      </c>
      <c r="J813">
        <f>30.24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26</v>
      </c>
      <c r="H814">
        <f>G814 * B814</f>
        <v/>
      </c>
      <c r="I814" t="n">
        <v>12</v>
      </c>
      <c r="J814">
        <f>29.12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20</v>
      </c>
      <c r="H815">
        <f>G815 * B815</f>
        <v/>
      </c>
      <c r="I815" t="n">
        <v>12</v>
      </c>
      <c r="J815">
        <f>22.4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30</v>
      </c>
      <c r="H816">
        <f>G816 * B816</f>
        <v/>
      </c>
      <c r="I816" t="n">
        <v>12</v>
      </c>
      <c r="J816">
        <f>33.6 * B816</f>
        <v/>
      </c>
    </row>
    <row r="817">
      <c r="A817" s="49" t="inlineStr">
        <is>
          <t>96217</t>
        </is>
      </c>
      <c r="B817" s="49" t="inlineStr">
        <is>
          <t>-</t>
        </is>
      </c>
      <c r="C817" s="49" t="inlineStr">
        <is>
          <t>Violka trojbarevná (Maceška) nať 40g ks</t>
        </is>
      </c>
      <c r="D817" s="49" t="n"/>
      <c r="E817" s="49" t="n"/>
      <c r="F817" s="49" t="inlineStr">
        <is>
          <t>8594056694303</t>
        </is>
      </c>
      <c r="G817" s="49" t="n">
        <v>20</v>
      </c>
      <c r="H817" s="49" t="n"/>
      <c r="I817" s="49" t="n">
        <v>12</v>
      </c>
      <c r="J817" s="49" t="n"/>
      <c r="K817" s="49" t="n"/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28</v>
      </c>
      <c r="H818">
        <f>G818 * B818</f>
        <v/>
      </c>
      <c r="I818" t="n">
        <v>12</v>
      </c>
      <c r="J818">
        <f>31.36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35</v>
      </c>
      <c r="H819" s="49" t="n"/>
      <c r="I819" s="49" t="n">
        <v>12</v>
      </c>
      <c r="J819" s="49" t="n"/>
      <c r="K819" s="49" t="n"/>
    </row>
    <row r="820">
      <c r="A820" s="49" t="inlineStr">
        <is>
          <t>96220</t>
        </is>
      </c>
      <c r="B820" s="49" t="inlineStr">
        <is>
          <t>-</t>
        </is>
      </c>
      <c r="C820" s="49" t="inlineStr">
        <is>
          <t>Vrba bílá kůra 50g ks</t>
        </is>
      </c>
      <c r="D820" s="49" t="n"/>
      <c r="E820" s="49" t="n"/>
      <c r="F820" s="49" t="inlineStr">
        <is>
          <t>8594056694150</t>
        </is>
      </c>
      <c r="G820" s="49" t="n">
        <v>30</v>
      </c>
      <c r="H820" s="49" t="n"/>
      <c r="I820" s="49" t="n">
        <v>12</v>
      </c>
      <c r="J820" s="49" t="n"/>
      <c r="K820" s="49" t="n"/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24</v>
      </c>
      <c r="H821">
        <f>G821 * B821</f>
        <v/>
      </c>
      <c r="I821" t="n">
        <v>12</v>
      </c>
      <c r="J821">
        <f>26.88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27</v>
      </c>
      <c r="H822">
        <f>G822 * B822</f>
        <v/>
      </c>
      <c r="I822" t="n">
        <v>12</v>
      </c>
      <c r="J822">
        <f>30.24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25</v>
      </c>
      <c r="H823">
        <f>G823 * B823</f>
        <v/>
      </c>
      <c r="I823" t="n">
        <v>12</v>
      </c>
      <c r="J823">
        <f>28 * B823</f>
        <v/>
      </c>
    </row>
    <row r="824">
      <c r="A824" s="49" t="inlineStr">
        <is>
          <t>96223</t>
        </is>
      </c>
      <c r="B824" s="49" t="inlineStr">
        <is>
          <t>-</t>
        </is>
      </c>
      <c r="C824" s="49" t="inlineStr">
        <is>
          <t>Yzop lékařský nať 50g ks</t>
        </is>
      </c>
      <c r="D824" s="49" t="n"/>
      <c r="E824" s="49" t="n"/>
      <c r="F824" s="49" t="inlineStr">
        <is>
          <t>8594056694358</t>
        </is>
      </c>
      <c r="G824" s="49" t="n">
        <v>26</v>
      </c>
      <c r="H824" s="49" t="n"/>
      <c r="I824" s="49" t="n">
        <v>12</v>
      </c>
      <c r="J824" s="49" t="n"/>
      <c r="K824" s="49" t="n"/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29</v>
      </c>
      <c r="H825">
        <f>G825 * B825</f>
        <v/>
      </c>
      <c r="I825" t="n">
        <v>12</v>
      </c>
      <c r="J825">
        <f>32.48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28</v>
      </c>
      <c r="H826">
        <f>G826 * B826</f>
        <v/>
      </c>
      <c r="I826" t="n">
        <v>12</v>
      </c>
      <c r="J826">
        <f>31.36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25</v>
      </c>
      <c r="H827">
        <f>G827 * B827</f>
        <v/>
      </c>
      <c r="I827" t="n">
        <v>12</v>
      </c>
      <c r="J827">
        <f>28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25</v>
      </c>
      <c r="H828">
        <f>G828 * B828</f>
        <v/>
      </c>
      <c r="I828" t="n">
        <v>12</v>
      </c>
      <c r="J828">
        <f>28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24</v>
      </c>
      <c r="H829">
        <f>G829 * B829</f>
        <v/>
      </c>
      <c r="I829" t="n">
        <v>12</v>
      </c>
      <c r="J829">
        <f>26.88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99</v>
      </c>
      <c r="H830">
        <f>G830 * B830</f>
        <v/>
      </c>
      <c r="I830" t="n">
        <v>12</v>
      </c>
      <c r="J830">
        <f>110.88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28</v>
      </c>
      <c r="H832">
        <f>G832 * B832</f>
        <v/>
      </c>
      <c r="I832" t="n">
        <v>12</v>
      </c>
      <c r="J832">
        <f>31.36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28</v>
      </c>
      <c r="H833">
        <f>G833 * B833</f>
        <v/>
      </c>
      <c r="I833" t="n">
        <v>12</v>
      </c>
      <c r="J833">
        <f>31.36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28</v>
      </c>
      <c r="H834">
        <f>G834 * B834</f>
        <v/>
      </c>
      <c r="I834" t="n">
        <v>12</v>
      </c>
      <c r="J834">
        <f>31.36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28</v>
      </c>
      <c r="H835">
        <f>G835 * B835</f>
        <v/>
      </c>
      <c r="I835" t="n">
        <v>12</v>
      </c>
      <c r="J835">
        <f>31.36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28</v>
      </c>
      <c r="H836">
        <f>G836 * B836</f>
        <v/>
      </c>
      <c r="I836" t="n">
        <v>12</v>
      </c>
      <c r="J836">
        <f>31.36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28</v>
      </c>
      <c r="H837">
        <f>G837 * B837</f>
        <v/>
      </c>
      <c r="I837" t="n">
        <v>12</v>
      </c>
      <c r="J837">
        <f>31.36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31</v>
      </c>
      <c r="H839">
        <f>G839 * B839</f>
        <v/>
      </c>
      <c r="I839" t="n">
        <v>12</v>
      </c>
      <c r="J839">
        <f>34.72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35</v>
      </c>
      <c r="H840">
        <f>G840 * B840</f>
        <v/>
      </c>
      <c r="I840" t="n">
        <v>12</v>
      </c>
      <c r="J840">
        <f>39.2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37</v>
      </c>
      <c r="H841">
        <f>G841 * B841</f>
        <v/>
      </c>
      <c r="I841" t="n">
        <v>12</v>
      </c>
      <c r="J841">
        <f>41.44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46</v>
      </c>
      <c r="H842">
        <f>G842 * B842</f>
        <v/>
      </c>
      <c r="I842" t="n">
        <v>12</v>
      </c>
      <c r="J842">
        <f>51.52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29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35</v>
      </c>
      <c r="H844">
        <f>G844 * B844</f>
        <v/>
      </c>
      <c r="I844" t="n">
        <v>12</v>
      </c>
      <c r="J844">
        <f>39.2 * B844</f>
        <v/>
      </c>
    </row>
    <row r="845">
      <c r="A845" t="inlineStr">
        <is>
          <t>94007</t>
        </is>
      </c>
      <c r="B845" t="n">
        <v>0</v>
      </c>
      <c r="C845" t="inlineStr">
        <is>
          <t>China Chun Mee 70g ks</t>
        </is>
      </c>
      <c r="F845" t="inlineStr">
        <is>
          <t>8594056692002</t>
        </is>
      </c>
      <c r="G845" t="n">
        <v>44</v>
      </c>
      <c r="H845">
        <f>G845 * B845</f>
        <v/>
      </c>
      <c r="I845" t="n">
        <v>12</v>
      </c>
      <c r="J845">
        <f>49.28 * B845</f>
        <v/>
      </c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56</v>
      </c>
      <c r="H846">
        <f>G846 * B846</f>
        <v/>
      </c>
      <c r="I846" t="n">
        <v>12</v>
      </c>
      <c r="J846">
        <f>62.72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39</v>
      </c>
      <c r="H847">
        <f>G847 * B847</f>
        <v/>
      </c>
      <c r="I847" t="n">
        <v>12</v>
      </c>
      <c r="J847">
        <f>43.68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41</v>
      </c>
      <c r="H848">
        <f>G848 * B848</f>
        <v/>
      </c>
      <c r="I848" t="n">
        <v>12</v>
      </c>
      <c r="J848">
        <f>45.92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78</v>
      </c>
      <c r="H849">
        <f>G849 * B849</f>
        <v/>
      </c>
      <c r="I849" t="n">
        <v>12</v>
      </c>
      <c r="J849">
        <f>87.36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33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52</v>
      </c>
      <c r="H851" s="49" t="n"/>
      <c r="I851" s="49" t="n">
        <v>12</v>
      </c>
      <c r="J851" s="49" t="n"/>
      <c r="K851" s="49" t="n"/>
    </row>
    <row r="852">
      <c r="A852" s="49" t="inlineStr">
        <is>
          <t>94014</t>
        </is>
      </c>
      <c r="B852" s="49" t="inlineStr">
        <is>
          <t>-</t>
        </is>
      </c>
      <c r="C852" s="49" t="inlineStr">
        <is>
          <t>Iran OP green 70g ks</t>
        </is>
      </c>
      <c r="D852" s="49" t="n"/>
      <c r="E852" s="49" t="n"/>
      <c r="F852" s="49" t="inlineStr">
        <is>
          <t>8594056691692</t>
        </is>
      </c>
      <c r="G852" s="49" t="n">
        <v>28</v>
      </c>
      <c r="H852" s="49" t="n"/>
      <c r="I852" s="49" t="n">
        <v>12</v>
      </c>
      <c r="J852" s="49" t="n"/>
      <c r="K852" s="49" t="n"/>
    </row>
    <row r="853">
      <c r="A853" s="49" t="inlineStr">
        <is>
          <t>94015</t>
        </is>
      </c>
      <c r="B853" s="49" t="inlineStr">
        <is>
          <t>-</t>
        </is>
      </c>
      <c r="C853" s="49" t="inlineStr">
        <is>
          <t>China Yunnan green OP 70g ks</t>
        </is>
      </c>
      <c r="D853" s="49" t="n"/>
      <c r="E853" s="49" t="n"/>
      <c r="F853" s="49" t="inlineStr">
        <is>
          <t>8594056691708</t>
        </is>
      </c>
      <c r="G853" s="49" t="n">
        <v>28</v>
      </c>
      <c r="H853" s="49" t="n"/>
      <c r="I853" s="49" t="n">
        <v>12</v>
      </c>
      <c r="J853" s="49" t="n"/>
      <c r="K853" s="49" t="n"/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50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65</v>
      </c>
      <c r="H855" s="49" t="n"/>
      <c r="I855" s="49" t="n">
        <v>12</v>
      </c>
      <c r="J855" s="49" t="n"/>
      <c r="K855" s="49" t="n"/>
    </row>
    <row r="856">
      <c r="A856" s="49" t="inlineStr">
        <is>
          <t>94018</t>
        </is>
      </c>
      <c r="B856" s="49" t="inlineStr">
        <is>
          <t>-</t>
        </is>
      </c>
      <c r="C856" s="49" t="inlineStr">
        <is>
          <t>Japan Sencha fukuyu 50g ks</t>
        </is>
      </c>
      <c r="D856" s="49" t="n"/>
      <c r="E856" s="49" t="n"/>
      <c r="F856" s="49" t="inlineStr">
        <is>
          <t>8594056691739</t>
        </is>
      </c>
      <c r="G856" s="49" t="n">
        <v>65</v>
      </c>
      <c r="H856" s="49" t="n"/>
      <c r="I856" s="49" t="n">
        <v>12</v>
      </c>
      <c r="J856" s="49" t="n"/>
      <c r="K856" s="49" t="n"/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37</v>
      </c>
      <c r="H857">
        <f>G857 * B857</f>
        <v/>
      </c>
      <c r="I857" t="n">
        <v>12</v>
      </c>
      <c r="J857">
        <f>41.44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43</v>
      </c>
      <c r="H859">
        <f>G859 * B859</f>
        <v/>
      </c>
      <c r="I859" t="n">
        <v>12</v>
      </c>
      <c r="J859">
        <f>48.16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32</v>
      </c>
      <c r="H860">
        <f>G860 * B860</f>
        <v/>
      </c>
      <c r="I860" t="n">
        <v>12</v>
      </c>
      <c r="J860">
        <f>35.84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28</v>
      </c>
      <c r="H861">
        <f>G861 * B861</f>
        <v/>
      </c>
      <c r="I861" t="n">
        <v>12</v>
      </c>
      <c r="J861">
        <f>31.36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37</v>
      </c>
      <c r="H862">
        <f>G862 * B862</f>
        <v/>
      </c>
      <c r="I862" t="n">
        <v>12</v>
      </c>
      <c r="J862">
        <f>41.44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40</v>
      </c>
      <c r="H863">
        <f>G863 * B863</f>
        <v/>
      </c>
      <c r="I863" t="n">
        <v>12</v>
      </c>
      <c r="J863">
        <f>44.8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26</v>
      </c>
      <c r="H864">
        <f>G864 * B864</f>
        <v/>
      </c>
      <c r="I864" t="n">
        <v>12</v>
      </c>
      <c r="J864">
        <f>29.12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26</v>
      </c>
      <c r="H865">
        <f>G865 * B865</f>
        <v/>
      </c>
      <c r="I865" t="n">
        <v>12</v>
      </c>
      <c r="J865">
        <f>29.12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40</v>
      </c>
      <c r="H866">
        <f>G866 * B866</f>
        <v/>
      </c>
      <c r="I866" t="n">
        <v>12</v>
      </c>
      <c r="J866">
        <f>44.8 * B866</f>
        <v/>
      </c>
    </row>
    <row r="867">
      <c r="A867" s="49" t="inlineStr">
        <is>
          <t>94110</t>
        </is>
      </c>
      <c r="B867" s="49" t="inlineStr">
        <is>
          <t>-</t>
        </is>
      </c>
      <c r="C867" s="49" t="inlineStr">
        <is>
          <t>India Assam black TGFOPI 50g ks</t>
        </is>
      </c>
      <c r="D867" s="49" t="n"/>
      <c r="E867" s="49" t="n"/>
      <c r="F867" s="49" t="inlineStr">
        <is>
          <t>8594056696109</t>
        </is>
      </c>
      <c r="G867" s="49" t="n">
        <v>33</v>
      </c>
      <c r="H867" s="49" t="n"/>
      <c r="I867" s="49" t="n">
        <v>12</v>
      </c>
      <c r="J867" s="49" t="n"/>
      <c r="K867" s="49" t="n"/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42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27</v>
      </c>
      <c r="H869">
        <f>G869 * B869</f>
        <v/>
      </c>
      <c r="I869" t="n">
        <v>12</v>
      </c>
      <c r="J869">
        <f>30.24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55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28</v>
      </c>
      <c r="H871">
        <f>G871 * B871</f>
        <v/>
      </c>
      <c r="I871" t="n">
        <v>12</v>
      </c>
      <c r="J871">
        <f>31.36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2025-07-02T02:18:44Z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